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'Arkusz1'!$9:$13</definedName>
  </definedNames>
  <calcPr fullCalcOnLoad="1"/>
</workbook>
</file>

<file path=xl/sharedStrings.xml><?xml version="1.0" encoding="utf-8"?>
<sst xmlns="http://schemas.openxmlformats.org/spreadsheetml/2006/main" count="64" uniqueCount="58">
  <si>
    <t>Dział</t>
  </si>
  <si>
    <t>Rozdział</t>
  </si>
  <si>
    <t>Nazwa</t>
  </si>
  <si>
    <t>Dochody</t>
  </si>
  <si>
    <t>Wydatki</t>
  </si>
  <si>
    <t>w tym:</t>
  </si>
  <si>
    <t>ogółem</t>
  </si>
  <si>
    <t>wynagrodzenia</t>
  </si>
  <si>
    <t xml:space="preserve">bezosob. </t>
  </si>
  <si>
    <t>i składki</t>
  </si>
  <si>
    <t>wydatki</t>
  </si>
  <si>
    <t>inwestycyjne</t>
  </si>
  <si>
    <t>pozostałe</t>
  </si>
  <si>
    <t>Stan środków</t>
  </si>
  <si>
    <t>pieniężnych</t>
  </si>
  <si>
    <t>na koniec</t>
  </si>
  <si>
    <t>roku</t>
  </si>
  <si>
    <t>na początek</t>
  </si>
  <si>
    <t>Gmina</t>
  </si>
  <si>
    <t>020</t>
  </si>
  <si>
    <t>02001</t>
  </si>
  <si>
    <t>Leśnictwo</t>
  </si>
  <si>
    <t>Gospodarka leśna</t>
  </si>
  <si>
    <t>Gospodarka mieszkaniowa</t>
  </si>
  <si>
    <t>Różne jednostki obsługi gospodarki mieszkaniowej</t>
  </si>
  <si>
    <t>Oświata i wychowanie</t>
  </si>
  <si>
    <t>Szkoły podstawowe</t>
  </si>
  <si>
    <t>Przedszkola</t>
  </si>
  <si>
    <t>Przedszkola specjalne</t>
  </si>
  <si>
    <t>Gimnazja</t>
  </si>
  <si>
    <t>Pomoc społeczna</t>
  </si>
  <si>
    <t>Ośrodki pomocy społecznej</t>
  </si>
  <si>
    <t>Gospodarka komunalna i ochrona środowiska</t>
  </si>
  <si>
    <t>Schroniska dla zwierząt</t>
  </si>
  <si>
    <t>Ogrody botaniczne i zoologiczne oraz naturalne obszary i obiekty chronionej przyrody</t>
  </si>
  <si>
    <t>Ogrody botaniczne i zoologiczne</t>
  </si>
  <si>
    <t>Powiat</t>
  </si>
  <si>
    <t>Szkoły podstawowe specjalne</t>
  </si>
  <si>
    <t>Zespoły ekonomiczno-administracyjne</t>
  </si>
  <si>
    <t>Licea ogólnokształcące</t>
  </si>
  <si>
    <t>Szkoły zawodowe</t>
  </si>
  <si>
    <t>Szkoły artystyczne</t>
  </si>
  <si>
    <t>Szkoły zawodowe specjalne</t>
  </si>
  <si>
    <t>Centra kształcenia ustawicznego i praktycznego oraz ośrodki dokształcania zawodowego</t>
  </si>
  <si>
    <t>Placówki opiekuńczo-wychowawcze</t>
  </si>
  <si>
    <t>Domy pomocy społecznej</t>
  </si>
  <si>
    <t>Edukacyjna opieka wychowawcza</t>
  </si>
  <si>
    <t>Specjalne ośrodki szkolno-wychowawcze</t>
  </si>
  <si>
    <t>Poradnie psychologiczno-pedagogiczne oraz inne poradnie specjalistyczne</t>
  </si>
  <si>
    <t>Placówki wychowania pozaszkolnego</t>
  </si>
  <si>
    <t>Młodzieżowe ośrodki wychowawcze</t>
  </si>
  <si>
    <t>Młodzieżowe ośrodki socjoterapii</t>
  </si>
  <si>
    <t>RAZEM</t>
  </si>
  <si>
    <t>Plan finansowy rachunku dochodów własnych jednostek budżetowych na 2006 rok.</t>
  </si>
  <si>
    <t>Załacznik Nr 5</t>
  </si>
  <si>
    <t>do Uchwały Nr</t>
  </si>
  <si>
    <t>Rady Miejskiej w Łodzi</t>
  </si>
  <si>
    <t>z dnia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</si>
</sst>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49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0" fontId="2" fillId="0" borderId="7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75" zoomScaleNormal="75" workbookViewId="0" topLeftCell="A1">
      <pane xSplit="2" ySplit="13" topLeftCell="C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6" sqref="A16"/>
    </sheetView>
  </sheetViews>
  <sheetFormatPr defaultColWidth="9.140625" defaultRowHeight="12.75" zeroHeight="1"/>
  <cols>
    <col min="1" max="1" width="8.00390625" style="2" customWidth="1"/>
    <col min="2" max="2" width="32.57421875" style="2" customWidth="1"/>
    <col min="3" max="3" width="13.00390625" style="2" customWidth="1"/>
    <col min="4" max="4" width="12.8515625" style="2" customWidth="1"/>
    <col min="5" max="5" width="11.421875" style="2" customWidth="1"/>
    <col min="6" max="6" width="14.140625" style="2" customWidth="1"/>
    <col min="7" max="8" width="13.00390625" style="2" customWidth="1"/>
    <col min="9" max="9" width="13.140625" style="2" customWidth="1"/>
    <col min="10" max="10" width="9.140625" style="1" customWidth="1"/>
    <col min="11" max="16384" width="0" style="2" hidden="1" customWidth="1"/>
  </cols>
  <sheetData>
    <row r="1" ht="15.75">
      <c r="H1" s="38" t="s">
        <v>54</v>
      </c>
    </row>
    <row r="2" ht="15.75">
      <c r="H2" s="38" t="s">
        <v>55</v>
      </c>
    </row>
    <row r="3" ht="15.75">
      <c r="H3" s="38" t="s">
        <v>56</v>
      </c>
    </row>
    <row r="4" ht="15.75">
      <c r="H4" s="38" t="s">
        <v>57</v>
      </c>
    </row>
    <row r="5" ht="12.75"/>
    <row r="6" ht="12.75"/>
    <row r="7" spans="1:9" ht="15.75">
      <c r="A7" s="39" t="s">
        <v>53</v>
      </c>
      <c r="B7" s="39"/>
      <c r="C7" s="39"/>
      <c r="D7" s="39"/>
      <c r="E7" s="39"/>
      <c r="F7" s="39"/>
      <c r="G7" s="39"/>
      <c r="H7" s="39"/>
      <c r="I7" s="39"/>
    </row>
    <row r="8" ht="12.75"/>
    <row r="9" spans="1:9" ht="12.75">
      <c r="A9" s="3"/>
      <c r="B9" s="4"/>
      <c r="C9" s="5" t="s">
        <v>13</v>
      </c>
      <c r="D9" s="4"/>
      <c r="E9" s="5"/>
      <c r="F9" s="6" t="s">
        <v>5</v>
      </c>
      <c r="G9" s="7"/>
      <c r="H9" s="7"/>
      <c r="I9" s="4" t="s">
        <v>13</v>
      </c>
    </row>
    <row r="10" spans="1:9" ht="12.75">
      <c r="A10" s="8" t="s">
        <v>0</v>
      </c>
      <c r="B10" s="9" t="s">
        <v>2</v>
      </c>
      <c r="C10" s="10" t="s">
        <v>14</v>
      </c>
      <c r="D10" s="9" t="s">
        <v>3</v>
      </c>
      <c r="E10" s="11" t="s">
        <v>4</v>
      </c>
      <c r="F10" s="4" t="s">
        <v>7</v>
      </c>
      <c r="G10" s="10" t="s">
        <v>10</v>
      </c>
      <c r="H10" s="4" t="s">
        <v>12</v>
      </c>
      <c r="I10" s="11" t="s">
        <v>14</v>
      </c>
    </row>
    <row r="11" spans="1:9" ht="12" customHeight="1">
      <c r="A11" s="8" t="s">
        <v>1</v>
      </c>
      <c r="B11" s="9"/>
      <c r="C11" s="10" t="s">
        <v>17</v>
      </c>
      <c r="D11" s="9"/>
      <c r="E11" s="10" t="s">
        <v>6</v>
      </c>
      <c r="F11" s="9" t="s">
        <v>8</v>
      </c>
      <c r="G11" s="10" t="s">
        <v>11</v>
      </c>
      <c r="H11" s="9" t="s">
        <v>10</v>
      </c>
      <c r="I11" s="11" t="s">
        <v>15</v>
      </c>
    </row>
    <row r="12" spans="1:9" ht="12.75">
      <c r="A12" s="12"/>
      <c r="B12" s="13"/>
      <c r="C12" s="14" t="s">
        <v>16</v>
      </c>
      <c r="D12" s="13"/>
      <c r="E12" s="14"/>
      <c r="F12" s="13" t="s">
        <v>9</v>
      </c>
      <c r="G12" s="14"/>
      <c r="H12" s="13"/>
      <c r="I12" s="15" t="s">
        <v>16</v>
      </c>
    </row>
    <row r="13" spans="1:9" ht="12.7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</row>
    <row r="14" spans="1:9" ht="12.7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2.75">
      <c r="A15" s="9" t="s">
        <v>18</v>
      </c>
      <c r="B15" s="18"/>
      <c r="C15" s="19">
        <f>SUM(C17+C20+C23+C29+C32+C35)</f>
        <v>220927</v>
      </c>
      <c r="D15" s="19">
        <f>SUM(D17+D20+D23+D29+D32+D35)</f>
        <v>12041419</v>
      </c>
      <c r="E15" s="19">
        <f>SUM(F15:H15)</f>
        <v>12037094</v>
      </c>
      <c r="F15" s="19">
        <f>SUM(F17+F20+F23+F29+F32+F35)</f>
        <v>386035</v>
      </c>
      <c r="G15" s="19">
        <f>SUM(G17+G20+G23+G29+G32+G35)</f>
        <v>0</v>
      </c>
      <c r="H15" s="19">
        <f>SUM(H17+H20+H23+H29+H32+H35)</f>
        <v>11651059</v>
      </c>
      <c r="I15" s="19">
        <f>SUM(I17+I20+I23+I29+I32+I35)</f>
        <v>225252</v>
      </c>
    </row>
    <row r="16" spans="1:9" ht="12.75">
      <c r="A16" s="18"/>
      <c r="B16" s="18"/>
      <c r="C16" s="20"/>
      <c r="D16" s="20"/>
      <c r="E16" s="20"/>
      <c r="F16" s="20"/>
      <c r="G16" s="20"/>
      <c r="H16" s="20"/>
      <c r="I16" s="20"/>
    </row>
    <row r="17" spans="1:9" ht="12.75">
      <c r="A17" s="21" t="s">
        <v>19</v>
      </c>
      <c r="B17" s="22" t="s">
        <v>21</v>
      </c>
      <c r="C17" s="23">
        <f>SUM(C18)</f>
        <v>16</v>
      </c>
      <c r="D17" s="23">
        <f>SUM(D18)</f>
        <v>20</v>
      </c>
      <c r="E17" s="23">
        <f>SUM(F17:H17)</f>
        <v>0</v>
      </c>
      <c r="F17" s="23">
        <f>SUM(F18)</f>
        <v>0</v>
      </c>
      <c r="G17" s="23">
        <f>SUM(G18)</f>
        <v>0</v>
      </c>
      <c r="H17" s="23">
        <f>SUM(H18)</f>
        <v>0</v>
      </c>
      <c r="I17" s="23">
        <f>SUM(I18)</f>
        <v>36</v>
      </c>
    </row>
    <row r="18" spans="1:9" ht="12.75">
      <c r="A18" s="24" t="s">
        <v>20</v>
      </c>
      <c r="B18" s="18" t="s">
        <v>22</v>
      </c>
      <c r="C18" s="20">
        <v>16</v>
      </c>
      <c r="D18" s="20">
        <v>20</v>
      </c>
      <c r="E18" s="20">
        <f>SUM(F18:H18)</f>
        <v>0</v>
      </c>
      <c r="F18" s="20">
        <v>0</v>
      </c>
      <c r="G18" s="20">
        <v>0</v>
      </c>
      <c r="H18" s="20">
        <v>0</v>
      </c>
      <c r="I18" s="20">
        <v>36</v>
      </c>
    </row>
    <row r="19" spans="1:9" ht="12.75">
      <c r="A19" s="18"/>
      <c r="B19" s="18"/>
      <c r="C19" s="20"/>
      <c r="D19" s="20"/>
      <c r="E19" s="20"/>
      <c r="F19" s="20"/>
      <c r="G19" s="20"/>
      <c r="H19" s="20"/>
      <c r="I19" s="20"/>
    </row>
    <row r="20" spans="1:9" ht="12.75">
      <c r="A20" s="25">
        <v>700</v>
      </c>
      <c r="B20" s="22" t="s">
        <v>23</v>
      </c>
      <c r="C20" s="23">
        <f>SUM(C21)</f>
        <v>0</v>
      </c>
      <c r="D20" s="23">
        <f>SUM(D21)</f>
        <v>4472</v>
      </c>
      <c r="E20" s="23">
        <f>SUM(F20:H20)</f>
        <v>4472</v>
      </c>
      <c r="F20" s="23">
        <f>SUM(F21)</f>
        <v>0</v>
      </c>
      <c r="G20" s="23">
        <f>SUM(G21)</f>
        <v>0</v>
      </c>
      <c r="H20" s="23">
        <f>SUM(H21)</f>
        <v>4472</v>
      </c>
      <c r="I20" s="23">
        <f>SUM(C20+D20-E20)</f>
        <v>0</v>
      </c>
    </row>
    <row r="21" spans="1:9" ht="25.5">
      <c r="A21" s="26">
        <v>70004</v>
      </c>
      <c r="B21" s="27" t="s">
        <v>24</v>
      </c>
      <c r="C21" s="20">
        <v>0</v>
      </c>
      <c r="D21" s="20">
        <v>4472</v>
      </c>
      <c r="E21" s="20">
        <f>SUM(F21:H21)</f>
        <v>4472</v>
      </c>
      <c r="F21" s="20">
        <v>0</v>
      </c>
      <c r="G21" s="20">
        <v>0</v>
      </c>
      <c r="H21" s="20">
        <v>4472</v>
      </c>
      <c r="I21" s="20">
        <f>SUM(C21+D21-E21)</f>
        <v>0</v>
      </c>
    </row>
    <row r="22" spans="1:9" ht="12.75">
      <c r="A22" s="18"/>
      <c r="B22" s="18"/>
      <c r="C22" s="20"/>
      <c r="D22" s="20"/>
      <c r="E22" s="20"/>
      <c r="F22" s="20"/>
      <c r="G22" s="20"/>
      <c r="H22" s="20"/>
      <c r="I22" s="20"/>
    </row>
    <row r="23" spans="1:10" ht="12.75">
      <c r="A23" s="25">
        <v>801</v>
      </c>
      <c r="B23" s="22" t="s">
        <v>25</v>
      </c>
      <c r="C23" s="23">
        <f>SUM(C24:C27)</f>
        <v>139417</v>
      </c>
      <c r="D23" s="23">
        <f aca="true" t="shared" si="0" ref="D23:I23">SUM(D24:D27)</f>
        <v>11664767</v>
      </c>
      <c r="E23" s="23">
        <f t="shared" si="0"/>
        <v>11589152</v>
      </c>
      <c r="F23" s="23">
        <f t="shared" si="0"/>
        <v>386035</v>
      </c>
      <c r="G23" s="23">
        <f t="shared" si="0"/>
        <v>0</v>
      </c>
      <c r="H23" s="23">
        <f t="shared" si="0"/>
        <v>11203117</v>
      </c>
      <c r="I23" s="23">
        <f t="shared" si="0"/>
        <v>215032</v>
      </c>
      <c r="J23" s="28"/>
    </row>
    <row r="24" spans="1:10" ht="12.75">
      <c r="A24" s="26">
        <v>80101</v>
      </c>
      <c r="B24" s="18" t="s">
        <v>26</v>
      </c>
      <c r="C24" s="20">
        <v>99543</v>
      </c>
      <c r="D24" s="20">
        <f>2695+1575607+788798+8179+12540+43601</f>
        <v>2431420</v>
      </c>
      <c r="E24" s="20">
        <f>SUM(F24:H24)</f>
        <v>2455596</v>
      </c>
      <c r="F24" s="20">
        <f>44045+6626+330214</f>
        <v>380885</v>
      </c>
      <c r="G24" s="20">
        <v>0</v>
      </c>
      <c r="H24" s="20">
        <f>512582+53420+900528+109184+393242+43002+370+1199+59735+1449</f>
        <v>2074711</v>
      </c>
      <c r="I24" s="20">
        <v>75367</v>
      </c>
      <c r="J24" s="28"/>
    </row>
    <row r="25" spans="1:10" ht="12.75">
      <c r="A25" s="26">
        <v>80104</v>
      </c>
      <c r="B25" s="18" t="s">
        <v>27</v>
      </c>
      <c r="C25" s="20">
        <v>0</v>
      </c>
      <c r="D25" s="20">
        <f>535562+7943744+12500+5242+41000</f>
        <v>8538048</v>
      </c>
      <c r="E25" s="20">
        <f>SUM(F25:H25)</f>
        <v>8419337</v>
      </c>
      <c r="F25" s="20">
        <v>2000</v>
      </c>
      <c r="G25" s="2">
        <v>0</v>
      </c>
      <c r="H25" s="20">
        <f>119052+7844151+30204+281074+18138+83920+4246+1570+9723+25259</f>
        <v>8417337</v>
      </c>
      <c r="I25" s="20">
        <v>118711</v>
      </c>
      <c r="J25" s="28"/>
    </row>
    <row r="26" spans="1:10" ht="12.75">
      <c r="A26" s="26">
        <v>80105</v>
      </c>
      <c r="B26" s="18" t="s">
        <v>28</v>
      </c>
      <c r="C26" s="20">
        <v>2693</v>
      </c>
      <c r="D26" s="20">
        <f>161+15700+60+190</f>
        <v>16111</v>
      </c>
      <c r="E26" s="20">
        <f>SUM(F26:H26)</f>
        <v>17550</v>
      </c>
      <c r="F26" s="20">
        <v>0</v>
      </c>
      <c r="G26" s="20">
        <v>0</v>
      </c>
      <c r="H26" s="20">
        <f>500+15700+150+700+500</f>
        <v>17550</v>
      </c>
      <c r="I26" s="20">
        <v>1254</v>
      </c>
      <c r="J26" s="28"/>
    </row>
    <row r="27" spans="1:10" ht="12.75">
      <c r="A27" s="26">
        <v>80110</v>
      </c>
      <c r="B27" s="18" t="s">
        <v>29</v>
      </c>
      <c r="C27" s="20">
        <v>37181</v>
      </c>
      <c r="D27" s="20">
        <f>1035+590098+16399+2746+20280+48630</f>
        <v>679188</v>
      </c>
      <c r="E27" s="20">
        <f>SUM(F27:H27)</f>
        <v>696669</v>
      </c>
      <c r="F27" s="20">
        <f>153+21+2976</f>
        <v>3150</v>
      </c>
      <c r="G27" s="20">
        <v>0</v>
      </c>
      <c r="H27" s="20">
        <f>165063+23423+278028+35439+621+166738+14151+145+9911</f>
        <v>693519</v>
      </c>
      <c r="I27" s="20">
        <v>19700</v>
      </c>
      <c r="J27" s="28"/>
    </row>
    <row r="28" spans="1:9" ht="12.75">
      <c r="A28" s="26"/>
      <c r="B28" s="18"/>
      <c r="C28" s="20"/>
      <c r="D28" s="20"/>
      <c r="E28" s="20"/>
      <c r="F28" s="20"/>
      <c r="G28" s="20"/>
      <c r="H28" s="20"/>
      <c r="I28" s="20"/>
    </row>
    <row r="29" spans="1:9" ht="12.75">
      <c r="A29" s="25">
        <v>852</v>
      </c>
      <c r="B29" s="22" t="s">
        <v>30</v>
      </c>
      <c r="C29" s="23">
        <f>SUM(C30)</f>
        <v>796</v>
      </c>
      <c r="D29" s="23">
        <f>SUM(D30)</f>
        <v>259515</v>
      </c>
      <c r="E29" s="23">
        <f>SUM(F29:H29)</f>
        <v>260311</v>
      </c>
      <c r="F29" s="23">
        <f>SUM(F30)</f>
        <v>0</v>
      </c>
      <c r="G29" s="23">
        <f>SUM(G30)</f>
        <v>0</v>
      </c>
      <c r="H29" s="23">
        <f>SUM(H30)</f>
        <v>260311</v>
      </c>
      <c r="I29" s="23">
        <f>SUM(C29+D29-E29)</f>
        <v>0</v>
      </c>
    </row>
    <row r="30" spans="1:9" ht="12.75">
      <c r="A30" s="26">
        <v>85219</v>
      </c>
      <c r="B30" s="18" t="s">
        <v>31</v>
      </c>
      <c r="C30" s="20">
        <v>796</v>
      </c>
      <c r="D30" s="20">
        <v>259515</v>
      </c>
      <c r="E30" s="20">
        <f>SUM(F30:H30)</f>
        <v>260311</v>
      </c>
      <c r="F30" s="20">
        <v>0</v>
      </c>
      <c r="G30" s="20">
        <v>0</v>
      </c>
      <c r="H30" s="20">
        <v>260311</v>
      </c>
      <c r="I30" s="20">
        <f>SUM(C30+D30-E30)</f>
        <v>0</v>
      </c>
    </row>
    <row r="31" spans="1:9" ht="12.75">
      <c r="A31" s="26"/>
      <c r="B31" s="18"/>
      <c r="C31" s="20"/>
      <c r="D31" s="20"/>
      <c r="E31" s="20"/>
      <c r="F31" s="20"/>
      <c r="G31" s="20"/>
      <c r="H31" s="20"/>
      <c r="I31" s="20"/>
    </row>
    <row r="32" spans="1:9" ht="25.5">
      <c r="A32" s="25">
        <v>900</v>
      </c>
      <c r="B32" s="29" t="s">
        <v>32</v>
      </c>
      <c r="C32" s="23">
        <f>SUM(C33)</f>
        <v>11884</v>
      </c>
      <c r="D32" s="23">
        <f>SUM(D33)</f>
        <v>35350</v>
      </c>
      <c r="E32" s="23">
        <f>SUM(F33:H33)</f>
        <v>37050</v>
      </c>
      <c r="F32" s="23">
        <f>SUM(F33)</f>
        <v>0</v>
      </c>
      <c r="G32" s="23">
        <f>SUM(G33)</f>
        <v>0</v>
      </c>
      <c r="H32" s="23">
        <f>SUM(H33)</f>
        <v>37050</v>
      </c>
      <c r="I32" s="23">
        <f>SUM(C32+D32-E32)</f>
        <v>10184</v>
      </c>
    </row>
    <row r="33" spans="1:9" ht="12.75">
      <c r="A33" s="26">
        <v>90013</v>
      </c>
      <c r="B33" s="18" t="s">
        <v>33</v>
      </c>
      <c r="C33" s="20">
        <v>11884</v>
      </c>
      <c r="D33" s="20">
        <v>35350</v>
      </c>
      <c r="E33" s="20">
        <f>SUM(F33:H33)</f>
        <v>37050</v>
      </c>
      <c r="F33" s="20">
        <v>0</v>
      </c>
      <c r="G33" s="20">
        <v>0</v>
      </c>
      <c r="H33" s="20">
        <v>37050</v>
      </c>
      <c r="I33" s="20">
        <f>SUM(C33+D33-E33)</f>
        <v>10184</v>
      </c>
    </row>
    <row r="34" spans="1:9" ht="12.75">
      <c r="A34" s="26"/>
      <c r="B34" s="18"/>
      <c r="C34" s="20"/>
      <c r="D34" s="20"/>
      <c r="E34" s="20"/>
      <c r="F34" s="20"/>
      <c r="G34" s="20"/>
      <c r="H34" s="20"/>
      <c r="I34" s="20"/>
    </row>
    <row r="35" spans="1:9" ht="36.75" customHeight="1">
      <c r="A35" s="25">
        <v>925</v>
      </c>
      <c r="B35" s="29" t="s">
        <v>34</v>
      </c>
      <c r="C35" s="23">
        <f>SUM(C36)</f>
        <v>68814</v>
      </c>
      <c r="D35" s="23">
        <f>SUM(D36)</f>
        <v>77295</v>
      </c>
      <c r="E35" s="23">
        <f>SUM(F35:H35)</f>
        <v>146109</v>
      </c>
      <c r="F35" s="23">
        <f>SUM(F36)</f>
        <v>0</v>
      </c>
      <c r="G35" s="23">
        <f>SUM(G36)</f>
        <v>0</v>
      </c>
      <c r="H35" s="23">
        <f>SUM(H36)</f>
        <v>146109</v>
      </c>
      <c r="I35" s="23">
        <f>SUM(C35+D35-E35)</f>
        <v>0</v>
      </c>
    </row>
    <row r="36" spans="1:9" ht="12.75">
      <c r="A36" s="26">
        <v>92504</v>
      </c>
      <c r="B36" s="18" t="s">
        <v>35</v>
      </c>
      <c r="C36" s="20">
        <v>68814</v>
      </c>
      <c r="D36" s="20">
        <v>77295</v>
      </c>
      <c r="E36" s="20">
        <f>SUM(F36:H36)</f>
        <v>146109</v>
      </c>
      <c r="F36" s="20">
        <v>0</v>
      </c>
      <c r="G36" s="20">
        <v>0</v>
      </c>
      <c r="H36" s="20">
        <v>146109</v>
      </c>
      <c r="I36" s="20">
        <f>SUM(C36+D36-E36)</f>
        <v>0</v>
      </c>
    </row>
    <row r="37" spans="1:9" ht="12.75">
      <c r="A37" s="32"/>
      <c r="B37" s="32"/>
      <c r="C37" s="33"/>
      <c r="D37" s="33"/>
      <c r="E37" s="33"/>
      <c r="F37" s="33"/>
      <c r="G37" s="33"/>
      <c r="H37" s="33"/>
      <c r="I37" s="33"/>
    </row>
    <row r="38" spans="1:9" ht="12.75">
      <c r="A38" s="4" t="s">
        <v>36</v>
      </c>
      <c r="B38" s="34"/>
      <c r="C38" s="35">
        <f>SUM(C40+C49+C53)</f>
        <v>858926</v>
      </c>
      <c r="D38" s="35">
        <f>SUM(D40+D49+D53)</f>
        <v>7223530</v>
      </c>
      <c r="E38" s="35">
        <f>SUM(F38:H38)</f>
        <v>7810567</v>
      </c>
      <c r="F38" s="35">
        <f>SUM(F40+F49+F53)</f>
        <v>820400</v>
      </c>
      <c r="G38" s="35">
        <f>SUM(G40+G49+G53)</f>
        <v>486227</v>
      </c>
      <c r="H38" s="35">
        <f>SUM(H40+H49+H53)</f>
        <v>6503940</v>
      </c>
      <c r="I38" s="35">
        <f>C38+D38-E38</f>
        <v>271889</v>
      </c>
    </row>
    <row r="39" spans="1:9" ht="12.75">
      <c r="A39" s="18"/>
      <c r="B39" s="18"/>
      <c r="C39" s="20"/>
      <c r="D39" s="20"/>
      <c r="E39" s="20"/>
      <c r="F39" s="20"/>
      <c r="G39" s="20"/>
      <c r="H39" s="20"/>
      <c r="I39" s="20"/>
    </row>
    <row r="40" spans="1:10" ht="12.75">
      <c r="A40" s="25">
        <v>801</v>
      </c>
      <c r="B40" s="22" t="s">
        <v>25</v>
      </c>
      <c r="C40" s="23">
        <f>SUM(C41:C47)</f>
        <v>506295</v>
      </c>
      <c r="D40" s="23">
        <f aca="true" t="shared" si="1" ref="D40:I40">SUM(D41:D47)</f>
        <v>4147022</v>
      </c>
      <c r="E40" s="23">
        <f t="shared" si="1"/>
        <v>4448627</v>
      </c>
      <c r="F40" s="23">
        <f t="shared" si="1"/>
        <v>555106</v>
      </c>
      <c r="G40" s="23">
        <f t="shared" si="1"/>
        <v>0</v>
      </c>
      <c r="H40" s="23">
        <f t="shared" si="1"/>
        <v>3893521</v>
      </c>
      <c r="I40" s="23">
        <f t="shared" si="1"/>
        <v>204690</v>
      </c>
      <c r="J40" s="28">
        <f>C40+D40-E40-I40</f>
        <v>0</v>
      </c>
    </row>
    <row r="41" spans="1:10" ht="12.75">
      <c r="A41" s="26">
        <v>80102</v>
      </c>
      <c r="B41" s="18" t="s">
        <v>37</v>
      </c>
      <c r="C41" s="20">
        <v>9981</v>
      </c>
      <c r="D41" s="20">
        <f>200+131555+100+610+650</f>
        <v>133115</v>
      </c>
      <c r="E41" s="20">
        <f aca="true" t="shared" si="2" ref="E41:E47">F41+G41+H41</f>
        <v>142485</v>
      </c>
      <c r="F41" s="20">
        <v>0</v>
      </c>
      <c r="G41" s="20">
        <v>0</v>
      </c>
      <c r="H41" s="20">
        <f>37038+1800+4821+68592+512+28925+300+497</f>
        <v>142485</v>
      </c>
      <c r="I41" s="20">
        <v>611</v>
      </c>
      <c r="J41" s="28"/>
    </row>
    <row r="42" spans="1:10" ht="25.5">
      <c r="A42" s="26">
        <v>80114</v>
      </c>
      <c r="B42" s="27" t="s">
        <v>38</v>
      </c>
      <c r="C42" s="20">
        <v>197162</v>
      </c>
      <c r="D42" s="20">
        <f>3600+870405+197470+7000+20000</f>
        <v>1098475</v>
      </c>
      <c r="E42" s="20">
        <f t="shared" si="2"/>
        <v>1126669</v>
      </c>
      <c r="F42" s="20">
        <v>50000</v>
      </c>
      <c r="G42" s="20">
        <v>0</v>
      </c>
      <c r="H42" s="20">
        <f>11104+232452+251200+52000+337400+2000+18513+12000+160000</f>
        <v>1076669</v>
      </c>
      <c r="I42" s="20">
        <v>168968</v>
      </c>
      <c r="J42" s="28"/>
    </row>
    <row r="43" spans="1:10" ht="12.75">
      <c r="A43" s="26">
        <v>80120</v>
      </c>
      <c r="B43" s="18" t="s">
        <v>39</v>
      </c>
      <c r="C43" s="20">
        <v>97614</v>
      </c>
      <c r="D43" s="20">
        <f>3716+775246+158100+3153+3065+2511</f>
        <v>945791</v>
      </c>
      <c r="E43" s="20">
        <f t="shared" si="2"/>
        <v>1033913</v>
      </c>
      <c r="F43" s="20">
        <f>13707+1923+78500</f>
        <v>94130</v>
      </c>
      <c r="G43" s="20">
        <v>0</v>
      </c>
      <c r="H43" s="20">
        <f>249060+31809+429845+6661+157059+31756+18011+15582</f>
        <v>939783</v>
      </c>
      <c r="I43" s="20">
        <v>9492</v>
      </c>
      <c r="J43" s="28"/>
    </row>
    <row r="44" spans="1:10" ht="12.75">
      <c r="A44" s="26">
        <v>80130</v>
      </c>
      <c r="B44" s="18" t="s">
        <v>40</v>
      </c>
      <c r="C44" s="20">
        <v>55108</v>
      </c>
      <c r="D44" s="20">
        <f>5337+952729+46600+35135+2392+11764</f>
        <v>1053957</v>
      </c>
      <c r="E44" s="20">
        <f t="shared" si="2"/>
        <v>1098646</v>
      </c>
      <c r="F44" s="20">
        <f>1822+248+3958</f>
        <v>6028</v>
      </c>
      <c r="G44" s="20">
        <v>0</v>
      </c>
      <c r="H44" s="20">
        <f>218256+20137+513222+55724+197962+20095+30928+36294</f>
        <v>1092618</v>
      </c>
      <c r="I44" s="20">
        <v>10419</v>
      </c>
      <c r="J44" s="28"/>
    </row>
    <row r="45" spans="1:10" ht="12.75">
      <c r="A45" s="26">
        <v>80132</v>
      </c>
      <c r="B45" s="18" t="s">
        <v>41</v>
      </c>
      <c r="C45" s="20">
        <v>11401</v>
      </c>
      <c r="D45" s="20">
        <f>45000+260+2100</f>
        <v>47360</v>
      </c>
      <c r="E45" s="20">
        <f t="shared" si="2"/>
        <v>58490</v>
      </c>
      <c r="F45" s="20">
        <v>0</v>
      </c>
      <c r="G45" s="20">
        <v>0</v>
      </c>
      <c r="H45" s="20">
        <f>15220+3790+28200+10780+500</f>
        <v>58490</v>
      </c>
      <c r="I45" s="20">
        <v>271</v>
      </c>
      <c r="J45" s="28"/>
    </row>
    <row r="46" spans="1:10" ht="12.75">
      <c r="A46" s="26">
        <v>80134</v>
      </c>
      <c r="B46" s="18" t="s">
        <v>42</v>
      </c>
      <c r="C46" s="20">
        <v>3291</v>
      </c>
      <c r="D46" s="20">
        <f>7000+5000</f>
        <v>12000</v>
      </c>
      <c r="E46" s="20">
        <f t="shared" si="2"/>
        <v>13291</v>
      </c>
      <c r="F46" s="20">
        <v>0</v>
      </c>
      <c r="G46" s="20">
        <v>0</v>
      </c>
      <c r="H46" s="20">
        <f>7000+6291</f>
        <v>13291</v>
      </c>
      <c r="I46" s="20">
        <v>2000</v>
      </c>
      <c r="J46" s="28"/>
    </row>
    <row r="47" spans="1:10" ht="40.5" customHeight="1">
      <c r="A47" s="26">
        <v>80140</v>
      </c>
      <c r="B47" s="27" t="s">
        <v>43</v>
      </c>
      <c r="C47" s="20">
        <v>131738</v>
      </c>
      <c r="D47" s="20">
        <f>40000+74483+738000+1841+2000</f>
        <v>856324</v>
      </c>
      <c r="E47" s="20">
        <f t="shared" si="2"/>
        <v>975133</v>
      </c>
      <c r="F47" s="20">
        <f>49250+6975+348723</f>
        <v>404948</v>
      </c>
      <c r="G47" s="20">
        <v>0</v>
      </c>
      <c r="H47" s="20">
        <f>1893+156148+47000+75600+24000+1130+219800+12698+11000+5200+300+416+15000</f>
        <v>570185</v>
      </c>
      <c r="I47" s="20">
        <v>12929</v>
      </c>
      <c r="J47" s="28"/>
    </row>
    <row r="48" spans="1:9" ht="12.75">
      <c r="A48" s="26"/>
      <c r="B48" s="18"/>
      <c r="C48" s="20"/>
      <c r="D48" s="20"/>
      <c r="E48" s="20"/>
      <c r="F48" s="20"/>
      <c r="G48" s="20"/>
      <c r="H48" s="20"/>
      <c r="I48" s="20"/>
    </row>
    <row r="49" spans="1:9" ht="12.75">
      <c r="A49" s="25">
        <v>852</v>
      </c>
      <c r="B49" s="22" t="s">
        <v>30</v>
      </c>
      <c r="C49" s="23">
        <f>SUM(C50:C51)</f>
        <v>232534</v>
      </c>
      <c r="D49" s="23">
        <f>SUM(D50:D51)</f>
        <v>2602865</v>
      </c>
      <c r="E49" s="23">
        <f>SUM(F49:H49)</f>
        <v>2833623</v>
      </c>
      <c r="F49" s="23">
        <f>SUM(F50:F51)</f>
        <v>263665</v>
      </c>
      <c r="G49" s="23">
        <f>SUM(G50:G51)</f>
        <v>486227</v>
      </c>
      <c r="H49" s="23">
        <f>SUM(H50:H51)</f>
        <v>2083731</v>
      </c>
      <c r="I49" s="23">
        <f>SUM(C49+D49-E49)</f>
        <v>1776</v>
      </c>
    </row>
    <row r="50" spans="1:9" ht="12.75">
      <c r="A50" s="26">
        <v>85201</v>
      </c>
      <c r="B50" s="18" t="s">
        <v>44</v>
      </c>
      <c r="C50" s="20">
        <v>104530</v>
      </c>
      <c r="D50" s="20">
        <v>168505</v>
      </c>
      <c r="E50" s="20">
        <f>SUM(F50:H50)</f>
        <v>271259</v>
      </c>
      <c r="F50" s="20">
        <v>708</v>
      </c>
      <c r="G50" s="20">
        <v>38938</v>
      </c>
      <c r="H50" s="20">
        <v>231613</v>
      </c>
      <c r="I50" s="20">
        <f>SUM(C50+D50-E50)</f>
        <v>1776</v>
      </c>
    </row>
    <row r="51" spans="1:9" ht="12.75">
      <c r="A51" s="26">
        <v>85202</v>
      </c>
      <c r="B51" s="18" t="s">
        <v>45</v>
      </c>
      <c r="C51" s="20">
        <v>128004</v>
      </c>
      <c r="D51" s="20">
        <v>2434360</v>
      </c>
      <c r="E51" s="20">
        <f>SUM(F51:H51)</f>
        <v>2562364</v>
      </c>
      <c r="F51" s="20">
        <v>262957</v>
      </c>
      <c r="G51" s="20">
        <v>447289</v>
      </c>
      <c r="H51" s="20">
        <v>1852118</v>
      </c>
      <c r="I51" s="20">
        <f>SUM(C51+D51-E51)</f>
        <v>0</v>
      </c>
    </row>
    <row r="52" spans="1:9" ht="12.75">
      <c r="A52" s="26"/>
      <c r="B52" s="18"/>
      <c r="C52" s="20"/>
      <c r="D52" s="20"/>
      <c r="E52" s="20"/>
      <c r="F52" s="20"/>
      <c r="G52" s="20"/>
      <c r="H52" s="20"/>
      <c r="I52" s="20"/>
    </row>
    <row r="53" spans="1:10" ht="12.75">
      <c r="A53" s="25">
        <v>854</v>
      </c>
      <c r="B53" s="22" t="s">
        <v>46</v>
      </c>
      <c r="C53" s="23">
        <f>SUM(C54:C58)</f>
        <v>120097</v>
      </c>
      <c r="D53" s="23">
        <f aca="true" t="shared" si="3" ref="D53:I53">SUM(D54:D58)</f>
        <v>473643</v>
      </c>
      <c r="E53" s="23">
        <f t="shared" si="3"/>
        <v>528317</v>
      </c>
      <c r="F53" s="23">
        <f t="shared" si="3"/>
        <v>1629</v>
      </c>
      <c r="G53" s="23">
        <f t="shared" si="3"/>
        <v>0</v>
      </c>
      <c r="H53" s="23">
        <f t="shared" si="3"/>
        <v>526688</v>
      </c>
      <c r="I53" s="23">
        <f t="shared" si="3"/>
        <v>65423</v>
      </c>
      <c r="J53" s="28"/>
    </row>
    <row r="54" spans="1:10" ht="25.5">
      <c r="A54" s="26">
        <v>85403</v>
      </c>
      <c r="B54" s="27" t="s">
        <v>47</v>
      </c>
      <c r="C54" s="20">
        <v>107685</v>
      </c>
      <c r="D54" s="20">
        <f>266540+55988+17200+1000+2526+26352+10000</f>
        <v>379606</v>
      </c>
      <c r="E54" s="20">
        <f>F54+G54+H54</f>
        <v>427343</v>
      </c>
      <c r="F54" s="20">
        <f>226+31+1372</f>
        <v>1629</v>
      </c>
      <c r="G54" s="20">
        <v>0</v>
      </c>
      <c r="H54" s="20">
        <f>53875+248792+7233+74496+40998+320</f>
        <v>425714</v>
      </c>
      <c r="I54" s="20">
        <v>59948</v>
      </c>
      <c r="J54" s="28"/>
    </row>
    <row r="55" spans="1:10" ht="38.25">
      <c r="A55" s="26">
        <v>85406</v>
      </c>
      <c r="B55" s="27" t="s">
        <v>48</v>
      </c>
      <c r="C55" s="20">
        <v>640</v>
      </c>
      <c r="D55" s="20">
        <f>300+28+1+1570</f>
        <v>1899</v>
      </c>
      <c r="E55" s="20">
        <f>F55+G55+H55</f>
        <v>2539</v>
      </c>
      <c r="F55" s="20">
        <v>0</v>
      </c>
      <c r="G55" s="20">
        <v>0</v>
      </c>
      <c r="H55" s="20">
        <f>1+2043+325+170</f>
        <v>2539</v>
      </c>
      <c r="I55" s="20">
        <v>0</v>
      </c>
      <c r="J55" s="28"/>
    </row>
    <row r="56" spans="1:10" ht="25.5">
      <c r="A56" s="26">
        <v>85407</v>
      </c>
      <c r="B56" s="27" t="s">
        <v>49</v>
      </c>
      <c r="C56" s="20">
        <v>5467</v>
      </c>
      <c r="D56" s="20">
        <f>70500+1000+250+3000</f>
        <v>74750</v>
      </c>
      <c r="E56" s="20">
        <f>F56+G56+H56</f>
        <v>76100</v>
      </c>
      <c r="F56" s="20">
        <v>0</v>
      </c>
      <c r="G56" s="20">
        <v>0</v>
      </c>
      <c r="H56" s="20">
        <f>20200+1600+27000+27300</f>
        <v>76100</v>
      </c>
      <c r="I56" s="20">
        <v>4117</v>
      </c>
      <c r="J56" s="28"/>
    </row>
    <row r="57" spans="1:10" ht="12.75">
      <c r="A57" s="26">
        <v>85420</v>
      </c>
      <c r="B57" s="18" t="s">
        <v>50</v>
      </c>
      <c r="C57" s="20">
        <v>6305</v>
      </c>
      <c r="D57" s="20">
        <f>5005+4753+120+500</f>
        <v>10378</v>
      </c>
      <c r="E57" s="20">
        <f>F57+G57+H57</f>
        <v>15335</v>
      </c>
      <c r="F57" s="20">
        <v>0</v>
      </c>
      <c r="G57" s="20">
        <v>0</v>
      </c>
      <c r="H57" s="20">
        <f>2177+8078+3629+1451</f>
        <v>15335</v>
      </c>
      <c r="I57" s="20">
        <v>1348</v>
      </c>
      <c r="J57" s="28"/>
    </row>
    <row r="58" spans="1:10" ht="12.75">
      <c r="A58" s="26">
        <v>85421</v>
      </c>
      <c r="B58" s="18" t="s">
        <v>51</v>
      </c>
      <c r="C58" s="20">
        <v>0</v>
      </c>
      <c r="D58" s="20">
        <v>7010</v>
      </c>
      <c r="E58" s="20">
        <f>F58+G58+H58</f>
        <v>7000</v>
      </c>
      <c r="F58" s="20">
        <v>0</v>
      </c>
      <c r="G58" s="20">
        <v>0</v>
      </c>
      <c r="H58" s="20">
        <v>7000</v>
      </c>
      <c r="I58" s="20">
        <v>10</v>
      </c>
      <c r="J58" s="28"/>
    </row>
    <row r="59" spans="1:9" ht="12.7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30"/>
      <c r="B60" s="31" t="s">
        <v>52</v>
      </c>
      <c r="C60" s="36">
        <f>SUM(C15+C38)</f>
        <v>1079853</v>
      </c>
      <c r="D60" s="36">
        <f>SUM(D15+D38)</f>
        <v>19264949</v>
      </c>
      <c r="E60" s="36">
        <f>SUM(F60:H60)</f>
        <v>19847661</v>
      </c>
      <c r="F60" s="36">
        <f>SUM(F15+F38)</f>
        <v>1206435</v>
      </c>
      <c r="G60" s="36">
        <f>SUM(G15+G38)</f>
        <v>486227</v>
      </c>
      <c r="H60" s="36">
        <f>SUM(H15+H38)</f>
        <v>18154999</v>
      </c>
      <c r="I60" s="36">
        <f>SUM(C60+D60-E60)</f>
        <v>497141</v>
      </c>
    </row>
    <row r="61" ht="12.75"/>
    <row r="62" ht="12.75">
      <c r="I62" s="37"/>
    </row>
    <row r="63" ht="12.75"/>
    <row r="64" ht="12.75"/>
    <row r="65" ht="12.75"/>
    <row r="66" ht="12.75"/>
    <row r="67" ht="12.75"/>
    <row r="68" ht="12.75"/>
  </sheetData>
  <mergeCells count="1">
    <mergeCell ref="A7:I7"/>
  </mergeCells>
  <printOptions/>
  <pageMargins left="0.7874015748031497" right="0.7874015748031497" top="0.984251968503937" bottom="1.06299212598425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2006-08-30T11:50:51Z</cp:lastPrinted>
  <dcterms:created xsi:type="dcterms:W3CDTF">2006-08-28T09:24:51Z</dcterms:created>
  <dcterms:modified xsi:type="dcterms:W3CDTF">2006-08-30T11:51:28Z</dcterms:modified>
  <cp:category/>
  <cp:version/>
  <cp:contentType/>
  <cp:contentStatus/>
</cp:coreProperties>
</file>