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walski\Desktop\bieżączka\"/>
    </mc:Choice>
  </mc:AlternateContent>
  <xr:revisionPtr revIDLastSave="0" documentId="8_{2433CB21-A5D4-4BDD-AF19-0852F685EDEA}" xr6:coauthVersionLast="47" xr6:coauthVersionMax="47" xr10:uidLastSave="{00000000-0000-0000-0000-000000000000}"/>
  <workbookProtection lockWindows="1"/>
  <bookViews>
    <workbookView xWindow="-120" yWindow="-120" windowWidth="29040" windowHeight="15840" tabRatio="991" xr2:uid="{00000000-000D-0000-FFFF-FFFF00000000}"/>
  </bookViews>
  <sheets>
    <sheet name="Nasza tabelka" sheetId="1" r:id="rId1"/>
  </sheets>
  <definedNames>
    <definedName name="_Toc5717819" localSheetId="0">'Nasza tabelka'!$A$64</definedName>
  </definedNames>
  <calcPr calcId="181029" iterateDelta="1E-4"/>
</workbook>
</file>

<file path=xl/calcChain.xml><?xml version="1.0" encoding="utf-8"?>
<calcChain xmlns="http://schemas.openxmlformats.org/spreadsheetml/2006/main">
  <c r="G160" i="1" l="1"/>
  <c r="F158" i="1"/>
  <c r="E158" i="1"/>
  <c r="D158" i="1"/>
  <c r="C158" i="1"/>
  <c r="G158" i="1" s="1"/>
  <c r="G157" i="1"/>
  <c r="G156" i="1"/>
  <c r="G155" i="1"/>
  <c r="G154" i="1"/>
  <c r="G153" i="1"/>
  <c r="F151" i="1"/>
  <c r="E151" i="1"/>
  <c r="D151" i="1"/>
  <c r="C151" i="1"/>
  <c r="G151" i="1" s="1"/>
  <c r="G150" i="1"/>
  <c r="G149" i="1"/>
  <c r="F148" i="1"/>
  <c r="E148" i="1"/>
  <c r="D148" i="1"/>
  <c r="C148" i="1"/>
  <c r="G148" i="1" s="1"/>
  <c r="G147" i="1"/>
  <c r="G146" i="1"/>
  <c r="G145" i="1"/>
  <c r="G144" i="1"/>
  <c r="G143" i="1"/>
  <c r="G142" i="1"/>
  <c r="G141" i="1"/>
  <c r="F140" i="1"/>
  <c r="E140" i="1"/>
  <c r="D140" i="1"/>
  <c r="C140" i="1"/>
  <c r="G140" i="1" s="1"/>
  <c r="G139" i="1"/>
  <c r="G138" i="1"/>
  <c r="G137" i="1"/>
  <c r="G136" i="1"/>
  <c r="F135" i="1"/>
  <c r="E135" i="1"/>
  <c r="D135" i="1"/>
  <c r="C135" i="1"/>
  <c r="G135" i="1" s="1"/>
  <c r="G134" i="1"/>
  <c r="G133" i="1"/>
  <c r="G132" i="1"/>
  <c r="F130" i="1"/>
  <c r="E130" i="1"/>
  <c r="C130" i="1"/>
  <c r="G129" i="1"/>
  <c r="G128" i="1"/>
  <c r="D127" i="1"/>
  <c r="G127" i="1" s="1"/>
  <c r="D126" i="1"/>
  <c r="G126" i="1" s="1"/>
  <c r="D125" i="1"/>
  <c r="G125" i="1" s="1"/>
  <c r="D124" i="1"/>
  <c r="D130" i="1" s="1"/>
  <c r="F122" i="1"/>
  <c r="E122" i="1"/>
  <c r="D122" i="1"/>
  <c r="C122" i="1"/>
  <c r="G122" i="1" s="1"/>
  <c r="G121" i="1"/>
  <c r="G120" i="1"/>
  <c r="F118" i="1"/>
  <c r="E118" i="1"/>
  <c r="D118" i="1"/>
  <c r="C118" i="1"/>
  <c r="G118" i="1" s="1"/>
  <c r="G117" i="1"/>
  <c r="F116" i="1"/>
  <c r="E116" i="1"/>
  <c r="D116" i="1"/>
  <c r="C116" i="1"/>
  <c r="G116" i="1" s="1"/>
  <c r="G115" i="1"/>
  <c r="F113" i="1"/>
  <c r="E113" i="1"/>
  <c r="C113" i="1"/>
  <c r="D112" i="1"/>
  <c r="G112" i="1" s="1"/>
  <c r="G111" i="1"/>
  <c r="G110" i="1"/>
  <c r="D109" i="1"/>
  <c r="G109" i="1" s="1"/>
  <c r="D108" i="1"/>
  <c r="D113" i="1" s="1"/>
  <c r="D107" i="1"/>
  <c r="G107" i="1" s="1"/>
  <c r="G106" i="1"/>
  <c r="G105" i="1"/>
  <c r="F104" i="1"/>
  <c r="E104" i="1"/>
  <c r="D104" i="1"/>
  <c r="C104" i="1"/>
  <c r="G104" i="1" s="1"/>
  <c r="G103" i="1"/>
  <c r="F101" i="1"/>
  <c r="E101" i="1"/>
  <c r="D101" i="1"/>
  <c r="C101" i="1"/>
  <c r="G101" i="1" s="1"/>
  <c r="G100" i="1"/>
  <c r="G99" i="1"/>
  <c r="G98" i="1"/>
  <c r="G97" i="1"/>
  <c r="G96" i="1"/>
  <c r="G95" i="1"/>
  <c r="G94" i="1"/>
  <c r="F92" i="1"/>
  <c r="G92" i="1" s="1"/>
  <c r="E92" i="1"/>
  <c r="D92" i="1"/>
  <c r="C92" i="1"/>
  <c r="G91" i="1"/>
  <c r="G90" i="1"/>
  <c r="F89" i="1"/>
  <c r="G89" i="1" s="1"/>
  <c r="G88" i="1"/>
  <c r="F87" i="1"/>
  <c r="E87" i="1"/>
  <c r="D87" i="1"/>
  <c r="C87" i="1"/>
  <c r="G87" i="1" s="1"/>
  <c r="G86" i="1"/>
  <c r="G85" i="1"/>
  <c r="G84" i="1"/>
  <c r="F83" i="1"/>
  <c r="E83" i="1"/>
  <c r="D83" i="1"/>
  <c r="C83" i="1"/>
  <c r="G83" i="1" s="1"/>
  <c r="G82" i="1"/>
  <c r="G81" i="1"/>
  <c r="G80" i="1"/>
  <c r="G79" i="1"/>
  <c r="G78" i="1"/>
  <c r="G77" i="1"/>
  <c r="F76" i="1"/>
  <c r="E76" i="1"/>
  <c r="D76" i="1"/>
  <c r="C76" i="1"/>
  <c r="G76" i="1" s="1"/>
  <c r="G75" i="1"/>
  <c r="G74" i="1"/>
  <c r="G73" i="1"/>
  <c r="G72" i="1"/>
  <c r="G71" i="1"/>
  <c r="G70" i="1"/>
  <c r="G69" i="1"/>
  <c r="G68" i="1"/>
  <c r="G67" i="1"/>
  <c r="G66" i="1"/>
  <c r="G65" i="1"/>
  <c r="G63" i="1"/>
  <c r="F63" i="1"/>
  <c r="E63" i="1"/>
  <c r="D63" i="1"/>
  <c r="C63" i="1"/>
  <c r="G62" i="1"/>
  <c r="D62" i="1"/>
  <c r="F60" i="1"/>
  <c r="E60" i="1"/>
  <c r="D60" i="1"/>
  <c r="C60" i="1"/>
  <c r="G60" i="1" s="1"/>
  <c r="G59" i="1"/>
  <c r="F57" i="1"/>
  <c r="E57" i="1"/>
  <c r="D57" i="1"/>
  <c r="C57" i="1"/>
  <c r="G57" i="1" s="1"/>
  <c r="G56" i="1"/>
  <c r="G55" i="1"/>
  <c r="F53" i="1"/>
  <c r="E53" i="1"/>
  <c r="D53" i="1"/>
  <c r="C53" i="1"/>
  <c r="G53" i="1" s="1"/>
  <c r="G52" i="1"/>
  <c r="F51" i="1"/>
  <c r="E51" i="1"/>
  <c r="D51" i="1"/>
  <c r="C51" i="1"/>
  <c r="G51" i="1" s="1"/>
  <c r="G50" i="1"/>
  <c r="G49" i="1"/>
  <c r="F45" i="1"/>
  <c r="E45" i="1"/>
  <c r="D45" i="1"/>
  <c r="C45" i="1"/>
  <c r="G45" i="1" s="1"/>
  <c r="D44" i="1"/>
  <c r="G44" i="1" s="1"/>
  <c r="E42" i="1"/>
  <c r="D41" i="1"/>
  <c r="G41" i="1" s="1"/>
  <c r="G40" i="1"/>
  <c r="D40" i="1"/>
  <c r="D42" i="1" s="1"/>
  <c r="G42" i="1" s="1"/>
  <c r="F38" i="1"/>
  <c r="E38" i="1"/>
  <c r="D38" i="1"/>
  <c r="C38" i="1"/>
  <c r="G38" i="1" s="1"/>
  <c r="G37" i="1"/>
  <c r="G36" i="1"/>
  <c r="E36" i="1"/>
  <c r="G35" i="1"/>
  <c r="G34" i="1"/>
  <c r="G33" i="1"/>
  <c r="F32" i="1"/>
  <c r="E32" i="1"/>
  <c r="C32" i="1"/>
  <c r="G31" i="1"/>
  <c r="G30" i="1"/>
  <c r="G29" i="1"/>
  <c r="G28" i="1"/>
  <c r="G27" i="1"/>
  <c r="G26" i="1"/>
  <c r="D26" i="1"/>
  <c r="D32" i="1" s="1"/>
  <c r="F25" i="1"/>
  <c r="E25" i="1"/>
  <c r="E161" i="1" s="1"/>
  <c r="C25" i="1"/>
  <c r="G25" i="1" s="1"/>
  <c r="D24" i="1"/>
  <c r="G24" i="1" s="1"/>
  <c r="G23" i="1"/>
  <c r="D22" i="1"/>
  <c r="G22" i="1" s="1"/>
  <c r="G21" i="1"/>
  <c r="G20" i="1"/>
  <c r="D19" i="1"/>
  <c r="D25" i="1" s="1"/>
  <c r="F17" i="1"/>
  <c r="E17" i="1"/>
  <c r="D17" i="1"/>
  <c r="C17" i="1"/>
  <c r="G17" i="1" s="1"/>
  <c r="G16" i="1"/>
  <c r="G15" i="1"/>
  <c r="G14" i="1"/>
  <c r="G13" i="1"/>
  <c r="G12" i="1"/>
  <c r="G11" i="1"/>
  <c r="F10" i="1"/>
  <c r="F161" i="1" s="1"/>
  <c r="E10" i="1"/>
  <c r="D10" i="1"/>
  <c r="C10" i="1"/>
  <c r="C161" i="1" s="1"/>
  <c r="G9" i="1"/>
  <c r="G8" i="1"/>
  <c r="G7" i="1"/>
  <c r="G6" i="1"/>
  <c r="G5" i="1"/>
  <c r="G4" i="1"/>
  <c r="G113" i="1" l="1"/>
  <c r="D161" i="1"/>
  <c r="G161" i="1" s="1"/>
  <c r="G162" i="1" s="1"/>
  <c r="G32" i="1"/>
  <c r="G130" i="1"/>
  <c r="G10" i="1"/>
  <c r="G124" i="1"/>
  <c r="G19" i="1"/>
  <c r="G108" i="1"/>
</calcChain>
</file>

<file path=xl/sharedStrings.xml><?xml version="1.0" encoding="utf-8"?>
<sst xmlns="http://schemas.openxmlformats.org/spreadsheetml/2006/main" count="277" uniqueCount="219">
  <si>
    <t>Załącznik – Struktura wydatków Miejskiego Ośrodka Pomocy Społecznej w Łodzi w 2022 roku</t>
  </si>
  <si>
    <t>L.p</t>
  </si>
  <si>
    <t>Rodzaj zadania nazwa zadania</t>
  </si>
  <si>
    <t>Zadania zlecone gminie</t>
  </si>
  <si>
    <t>Zadania własne gminy</t>
  </si>
  <si>
    <t>Zadania zlecone powiatowi</t>
  </si>
  <si>
    <t>Zadania własne powiatu</t>
  </si>
  <si>
    <t>OGÓŁEM</t>
  </si>
  <si>
    <t>UWAGI</t>
  </si>
  <si>
    <t>I. ŚWIADCZENIA NA ZASPOKOJENIE PODSTAWOWYCH POTRZEB ŻYCIOWYCH MIESZKAŃCÓW MIASTA</t>
  </si>
  <si>
    <t>Zasiłki (stałe, okresowe, celowe, składki na ubezpieczenie zdrowotne)</t>
  </si>
  <si>
    <t>R 85213 000282-001</t>
  </si>
  <si>
    <t>SD</t>
  </si>
  <si>
    <t>R 85213 000397-003</t>
  </si>
  <si>
    <t>R 85214 000406-002</t>
  </si>
  <si>
    <t>R 85214 000406-001</t>
  </si>
  <si>
    <t>R 85214 001350-014</t>
  </si>
  <si>
    <t>AM</t>
  </si>
  <si>
    <t>R 85216 000406-003</t>
  </si>
  <si>
    <t>Razem</t>
  </si>
  <si>
    <t>Wieloletni rządowy program "Posiłek w szkole i w domu" na lata 2019 - 2023</t>
  </si>
  <si>
    <t>R 85230 000345-003</t>
  </si>
  <si>
    <t>Dożywianie dzieci w szkołach</t>
  </si>
  <si>
    <t>R 85295 000068-001</t>
  </si>
  <si>
    <t>Miejski Program Profilaktyki i Rozwiązywania Problemów Alkoholowych - prowadzenie taniego żywienia dla dzieci z rodzin dotkniętych problemem alkoholowym</t>
  </si>
  <si>
    <t>R 85154 000108-015</t>
  </si>
  <si>
    <t>Apteka Komunalna</t>
  </si>
  <si>
    <t>R 85295 000049-001</t>
  </si>
  <si>
    <t>Wynagrodzenie dla kuratorów</t>
  </si>
  <si>
    <t>R 85295 000394-001</t>
  </si>
  <si>
    <t>Wynagrodzenie dla opiekunów prawnych</t>
  </si>
  <si>
    <t>R 85219 000393-001</t>
  </si>
  <si>
    <t>II. POMOC OSOBOM STARSZYM I NIEPEŁNOSPRAWNYM</t>
  </si>
  <si>
    <t>Usługi opiekuńcze i specjalistyczne usługi opiekuńcze</t>
  </si>
  <si>
    <t>R 85228 000332-005</t>
  </si>
  <si>
    <t>AR</t>
  </si>
  <si>
    <t>Świadczenie usług opiekuńczych w rodzinnym domu pomocy</t>
  </si>
  <si>
    <t>R 85228 000332-003, 000332-002</t>
  </si>
  <si>
    <t>Standaryzacja oraz zapewnienie odpowiedniego bezpieczeństwa p.poż ŚDS przy ul. Karolewskiej 70/76 oraz ul. Garnizonowej 38 - zadanie majątkowe</t>
  </si>
  <si>
    <t>R. 85203 0001452-004</t>
  </si>
  <si>
    <t>Domy Dziennego Pobytu</t>
  </si>
  <si>
    <t>R 85203 000063-001            R 85203 000063-002</t>
  </si>
  <si>
    <t>R 85203 001350-016</t>
  </si>
  <si>
    <t>R 85203 000062-001            R 85203 000062-002</t>
  </si>
  <si>
    <t>Dzienny Dom „Senior +” - dotacja</t>
  </si>
  <si>
    <t>R 85295 0000772-002       R.85295 000772-003</t>
  </si>
  <si>
    <t>Domy pomocy społecznej</t>
  </si>
  <si>
    <t>R 85202 000252-001</t>
  </si>
  <si>
    <t>Rodzinny dom pomocy</t>
  </si>
  <si>
    <t>R 85228 000271-001</t>
  </si>
  <si>
    <t>Koszty uczestnictwa
w Warsztatach Terapii Zajęciowej</t>
  </si>
  <si>
    <t>R 85311 000301-001</t>
  </si>
  <si>
    <t>IM</t>
  </si>
  <si>
    <t>R 85311 000281-001</t>
  </si>
  <si>
    <t>R 85311 000281-002</t>
  </si>
  <si>
    <t>Koszty obsługi programu "Aktywny samorząd"</t>
  </si>
  <si>
    <t>R 85219 000097-001</t>
  </si>
  <si>
    <t>Koszty obsługi Programu "Opieka wytchnieniowa"</t>
  </si>
  <si>
    <t>R 85295 000098-003</t>
  </si>
  <si>
    <t>Koszty obsługi Programu "Asystent Osobisty Osoby Niepełnosprawnej"</t>
  </si>
  <si>
    <t>R 85395 000098-004</t>
  </si>
  <si>
    <t>Miejski Zespół do Spraw Orzekania o Niepełnosprawności</t>
  </si>
  <si>
    <t>R 85321 001191-001            R 85321 001191-002</t>
  </si>
  <si>
    <t>R 85321 001350-014</t>
  </si>
  <si>
    <t>III. POMOC OSOBOM Z ZABURZENIAMI PSYCHICZNYMI I ICH RODZINOM</t>
  </si>
  <si>
    <t>Dzienne domy pomocy 
dla osób niepełnosprawnych</t>
  </si>
  <si>
    <t>R 85203 000064-001            R 85203 000064-002</t>
  </si>
  <si>
    <t>R 85203 000300-001           R 85203 000300-002</t>
  </si>
  <si>
    <t>IV. POMOC OSOBOM BEZDOMNYM</t>
  </si>
  <si>
    <t>Schronisko dla Bezdomnych Kobiet</t>
  </si>
  <si>
    <t>R 85203 000280-001             R 85203 000280-002</t>
  </si>
  <si>
    <t>VI. POMOC OSOBOM I RODZINOM, W KTÓRYCH WYSTĘPUJE PROBLEM UZALEŻNIENIA OD ŚRODKÓW PSYCHOAKTYWNYCH (środki w budżecie WZiSS)</t>
  </si>
  <si>
    <t>VII. POMOC DLA OSÓB USAMODZIELNIANYCH W ZAKRESIE ZADAŃ WYNIKAJĄCYCH Z USTAWY O POMOCY SPOŁECZNEJ</t>
  </si>
  <si>
    <t>Pomoc pieniężna
na usamodzielnienie
i kontynuowanie nauki</t>
  </si>
  <si>
    <t>R 85510  000145-001</t>
  </si>
  <si>
    <t>Pomoc na zagospodarowanie w formie rzeczowej</t>
  </si>
  <si>
    <t>R 85510  000144-001</t>
  </si>
  <si>
    <t>Gminny Program Przeciwdziałania Przemocy w Rodzinie - koordynowanie działań Zespołu Interdyscyplinarnego</t>
  </si>
  <si>
    <t>R 85205  000249-003</t>
  </si>
  <si>
    <t>IX. POMOC MIGRANTOM</t>
  </si>
  <si>
    <t>Pomoc z tytułu Karty Polaka</t>
  </si>
  <si>
    <t>R 85395 000397-008</t>
  </si>
  <si>
    <t>Pomoc dla cudzoziemców</t>
  </si>
  <si>
    <t>R 85231 000087-001</t>
  </si>
  <si>
    <t>X. POTWIERDZANIE PRAWA DO ŚWIADCZEŃ OPIEKI ZDROWOTNEJ OSOBOM INNYM NIŻ UBEZPIECZENI</t>
  </si>
  <si>
    <t>Koszty wydawania decyzji</t>
  </si>
  <si>
    <t>R 85195 000397-101</t>
  </si>
  <si>
    <t>XI. WSPIERANIE RODZINY</t>
  </si>
  <si>
    <t>Wspieranie rodziny przez asystentów rodziny oraz pomoc psychologiczno-pedagogiczna</t>
  </si>
  <si>
    <t>R 85504 000346-001        R 85504 000346-002</t>
  </si>
  <si>
    <t>XII. PIECZA ZASTĘPCZA</t>
  </si>
  <si>
    <t>Wspieranie rodzinnej pieczy zastępczej</t>
  </si>
  <si>
    <t>R 85508 000273-003</t>
  </si>
  <si>
    <t>R 85508 000273-004</t>
  </si>
  <si>
    <t>R 85508 000189-001</t>
  </si>
  <si>
    <t>R 85508 000285-001</t>
  </si>
  <si>
    <t>R 85508 000283-001</t>
  </si>
  <si>
    <t>R 85508 000284-001</t>
  </si>
  <si>
    <t>R 85508 000273-001</t>
  </si>
  <si>
    <t>R 85508 000286-001</t>
  </si>
  <si>
    <t>R 85508 000273-005</t>
  </si>
  <si>
    <t>R 85508 000397-091</t>
  </si>
  <si>
    <t>R 85509 000397-092</t>
  </si>
  <si>
    <t>Interwencyjny ośrodek preadopcyjny</t>
  </si>
  <si>
    <t>R 85509 001508-002</t>
  </si>
  <si>
    <t>Dodatek do zryczałtowanej kwoty – placówki opiekuńczo – wychowawcze typu rodzinnego</t>
  </si>
  <si>
    <t>R 85510 000136-003</t>
  </si>
  <si>
    <t>Dodatek w wysokości świadczenia wychowawczego - placówki opiekuńczo-wychowawcze</t>
  </si>
  <si>
    <t>R 85510 000397-085</t>
  </si>
  <si>
    <t>Dodatek wychowawczy – rodziny zastępcze, rodzinne domy dziecka, rodziny pomocowe</t>
  </si>
  <si>
    <t>R 85508 000273-002</t>
  </si>
  <si>
    <t>R 85508 000286-002</t>
  </si>
  <si>
    <t>R 85508 000284-002</t>
  </si>
  <si>
    <t>Środki przekazywane  na pokrycie kosztów utrzymania wychowanków placówek opiekuńczo - wychowawczych</t>
  </si>
  <si>
    <t>R 85510 000298-003</t>
  </si>
  <si>
    <t>R 85510 000298-002</t>
  </si>
  <si>
    <t>R 85510 000298-001</t>
  </si>
  <si>
    <t>Opłaty za pobyt dziecka w placówkach leczniczych, o których mowa w art. 18 ustawy o świadczeniach opieki zdrowotnej finansowanych ze środków publicznych</t>
  </si>
  <si>
    <t>R 85295 000129-001</t>
  </si>
  <si>
    <t>Placówki opiekuńczo-wychowawcze</t>
  </si>
  <si>
    <t>R 85510 000136-001     R 85510 000136-002</t>
  </si>
  <si>
    <t>AJ</t>
  </si>
  <si>
    <t>Środki na finasowenie pobytu dzieci cudzoziemskich przebywających w instytucjonalnej pieczy zastępczej</t>
  </si>
  <si>
    <t>R 85510 000397-092</t>
  </si>
  <si>
    <t>Opłacenie składek zdrowotnych za wychowanków placówek opiekuńczo-wychowawczych</t>
  </si>
  <si>
    <t>R 85156 000127-001</t>
  </si>
  <si>
    <t>XIII. OSOBY USAMODZIELNIANE OPUSZCZAJĄCE RODZINY ZASTĘPCZE I PLACÓWKI OPIEKUŃCZO-WYCHOWAWCZE</t>
  </si>
  <si>
    <t>Pomoc dla osób usamodzielnianych opuszczających rodziny zastępcze i placówki opiekuńczo-wychowawcze</t>
  </si>
  <si>
    <t>R 85595 000112-001</t>
  </si>
  <si>
    <t>R 85508 000143-001</t>
  </si>
  <si>
    <t>R 85508 000140-001</t>
  </si>
  <si>
    <t>R 85508 000141-001</t>
  </si>
  <si>
    <t>R 85508 000142-001</t>
  </si>
  <si>
    <t>R 85510 000139-001</t>
  </si>
  <si>
    <t>R 85510 000139-002</t>
  </si>
  <si>
    <t>XIV. DZIAŁANIA NA RZECZ WŁĄCZENIA SPOŁECZNEGO</t>
  </si>
  <si>
    <t>Aktywizacja zawodowa osób uzależnionych od alkoholu</t>
  </si>
  <si>
    <t>R 85154 000108-001</t>
  </si>
  <si>
    <t>Projekt „Rodzina w Łodzi do celu”</t>
  </si>
  <si>
    <t>R 85295 001299-001</t>
  </si>
  <si>
    <t>AD</t>
  </si>
  <si>
    <t>Projekt: „Aktywizacja plus”</t>
  </si>
  <si>
    <t>R 85295 001419-001</t>
  </si>
  <si>
    <t>Projekt „Furtka do aktywizacji”</t>
  </si>
  <si>
    <t>R 85295 001419-012</t>
  </si>
  <si>
    <t>Projekt „Nasze Świetlice”</t>
  </si>
  <si>
    <t>R 85295 001437-001</t>
  </si>
  <si>
    <t>Projekt "Dobry początek"</t>
  </si>
  <si>
    <t>R 85295 001437-004</t>
  </si>
  <si>
    <t>Projekt "Aktywizacja społeczno-zawodowa mieszkańców obszaru rewitalizacyjnego miasta Łodzi”</t>
  </si>
  <si>
    <t>R 85295 001437-015</t>
  </si>
  <si>
    <t>Projekt: „Rodzina jest dla dzieci"</t>
  </si>
  <si>
    <t>R 85295 001437-013</t>
  </si>
  <si>
    <t>Projekt „Opiekuńcza Łódź Bis”</t>
  </si>
  <si>
    <t>R 85295 001437-007</t>
  </si>
  <si>
    <t>XV.  ZADANIA REALIZOWANE W RAMACH BUDŻETU OBYWATELSKIEGO  ORAZ ZADANIA ZGŁOSZONE PRZEZ JEDNOSTKI 
POMOCNICZE MIASTA ŁODZI</t>
  </si>
  <si>
    <t>Wydatki realizowane w ramach budżetu obywatelskiego (domy dziecka)</t>
  </si>
  <si>
    <t>R 85510 000542-536</t>
  </si>
  <si>
    <t>Wydatki w ramach budżetu obywatelskiego – piecza zastepcza</t>
  </si>
  <si>
    <t>R 85508 000360-271</t>
  </si>
  <si>
    <t>XVI. DZIAŁANIA PODJĘTE W RAMACH WALKI Z COVID-19</t>
  </si>
  <si>
    <t>Zakup środków, wyposażenia i usług dla prowadzenia działań w celu zapobiegania rozprzestrzenianiu się choroby COVID -19 wywołanej koronawirusem SARS-COV-2 oraz zapewnienie pomocy osobom wymagającym wsparcia</t>
  </si>
  <si>
    <t>R. 85510 000147-013</t>
  </si>
  <si>
    <t>R 85219 000147-013</t>
  </si>
  <si>
    <t>XVII. WYDATKI NA UTRZYMANIE OŚRODKA</t>
  </si>
  <si>
    <t>Koszty utrzymania Ośrodka Pomocy Społecznej</t>
  </si>
  <si>
    <t>R 85219 000119-001         R 85219 000119-002</t>
  </si>
  <si>
    <t>R 85219 000221-001          R 85219 000221-002</t>
  </si>
  <si>
    <t>R 85219 000058-002</t>
  </si>
  <si>
    <t>R 85219 001536-001</t>
  </si>
  <si>
    <t>R 85219 001350-014</t>
  </si>
  <si>
    <t>R 85219 001350-016</t>
  </si>
  <si>
    <t>XVIII. POMOC OBYWATELOM UKRAINY W ZWIĄZKU Z KONFLIKTEM ZBROJNYM NA TERYTORIUM TEGO KRAJU</t>
  </si>
  <si>
    <t>Świadczenia pieniężne</t>
  </si>
  <si>
    <t>R 85395 001568-015</t>
  </si>
  <si>
    <t>Zapewnienie posiłku dla dzieci i młodzieży</t>
  </si>
  <si>
    <t>R 85395 001568-016</t>
  </si>
  <si>
    <t>Jednorazowe świadczenia pieniężne</t>
  </si>
  <si>
    <t>R 85395 001568-017</t>
  </si>
  <si>
    <t>Świadczenia z pomocy społecznej – zasiłek stały</t>
  </si>
  <si>
    <t>R 85395 001568-023</t>
  </si>
  <si>
    <t>Świadczenia z pomocy społecznej – zasiłek okresowy</t>
  </si>
  <si>
    <t>R 85395 001568-024</t>
  </si>
  <si>
    <t>Świadczenia z pomocy społecznej – opłacanie składek na ubezpieczenie zdrowotne</t>
  </si>
  <si>
    <t>R 85395 001568-043</t>
  </si>
  <si>
    <t>Świadczenia z pomocy społecznej - sprawienie pogrzebu</t>
  </si>
  <si>
    <t>R 85395 001568-044</t>
  </si>
  <si>
    <t>Pomoc dla obywateli Ukrainy</t>
  </si>
  <si>
    <t>R 85203 001568-003</t>
  </si>
  <si>
    <t>Realizacja porozumienia z Wojewodą Łódzkim</t>
  </si>
  <si>
    <t>R 85395 001568-020</t>
  </si>
  <si>
    <t>Wydatki wynikające z umowy nr WBiZK/156/2022 dotyczącej zapewnienia miejsc zakwaterowania  oraz wyżywienia dla obywateli Ukrainy</t>
  </si>
  <si>
    <t>R 85395 001568-037</t>
  </si>
  <si>
    <t>Finansowanie wydatków związanych z realizacją przez zespoły orzekające o niepełnosprawności</t>
  </si>
  <si>
    <t>R 85395 001568-049</t>
  </si>
  <si>
    <t>Wydatki wynikające z umowy nr WBiZK/184/2022 dotyczącej zapewnienia miejsc zakwaterowania oraz wyżywienia dla obywateli Ukrainy</t>
  </si>
  <si>
    <t>R 85395 001568-054</t>
  </si>
  <si>
    <t>Wydatki wynikające z umowy nr WBiZK/207/2022 dotyczącej zapewnienia miejsc zakwaterowania  oraz wyżywienia dla obywateli Ukrainy</t>
  </si>
  <si>
    <t>R 85395 001568-058</t>
  </si>
  <si>
    <t>Wydatki wynikające z umowy nr WBiZK/269/2022 dotyczącej zapewnienia miejsc zakwaterowania oraz wyżywienia dla obywateli Ukrainy</t>
  </si>
  <si>
    <t>R 85395 001568-063</t>
  </si>
  <si>
    <t>Ewidencja małoletnich obywateli Ukrainy</t>
  </si>
  <si>
    <t>R 85595  001568-047</t>
  </si>
  <si>
    <t>Pobyt dzieci - obywateli Ukrainy w polskim systemie pieczy zastępczej</t>
  </si>
  <si>
    <t>R 85595  001568-048</t>
  </si>
  <si>
    <t>XIX. REALIZACJA ZADAŃ WYNIKAJĄCYCH ZE WSPÓŁPRACY Z UNICEF</t>
  </si>
  <si>
    <t>Modernizacja i wyposażenie miejsc pracy dla 8 asystentów rodziny, 31 innych specjalistów zajmujących się systemem opieki nad rodziną, psychologów i inspektorów, zapewnienie warunków pracy dla 17 asystentów rodziny</t>
  </si>
  <si>
    <t>R 85395 001571-001</t>
  </si>
  <si>
    <t>Zorganizowanie przestrzeni przyjaznej dzieciom, zapewniającej zajęcia edukacyjne dla dzieci mieszkających w schronisku i dla ich matek</t>
  </si>
  <si>
    <t>R 85395 001571-002</t>
  </si>
  <si>
    <t>Wzmocnienie potencjału pracowników socjalnych, asystentów rodziny i innych specjalistów pierwszej linii</t>
  </si>
  <si>
    <t>R 85395 001571-003</t>
  </si>
  <si>
    <t>Rekrutacja i przygotowanie 31 tłumaczy języka ukraińskiego oraz specjalistów w celu pomocy dzieciom i rodzinom z Ukrainy w integracji we wszystkich instytucjach pomocy</t>
  </si>
  <si>
    <t>R 85395 001571-004</t>
  </si>
  <si>
    <t>Dzieci mają warunki do zdobywania nauki i uczestniczenia w zajęciach rozwojowych dostosowanych do wieku</t>
  </si>
  <si>
    <t>R 85395 001571-005</t>
  </si>
  <si>
    <t>Niewłaściwe uznania lub obciążenia rachunku bankowego</t>
  </si>
  <si>
    <t>R. 85219 000700-013</t>
  </si>
  <si>
    <t>OGÓŁEM WYDATKI MIEJSKIEGO OŚRODKA POMOCY SPOŁECZNEJ W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</si>
</sst>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&quot;      &quot;;\-* #,##0.00&quot;      &quot;;* \-#&quot;      &quot;;@\ "/>
  </numFmts>
  <fonts count="14" x14ac:knownFonts="1">
    <font>
      <sz val="11"/>
      <color rgb="FF000000"/>
      <name val="Calibri"/>
      <family val="2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8CBAD"/>
      </patternFill>
    </fill>
    <fill>
      <patternFill patternType="solid">
        <fgColor rgb="FFF8CBAD"/>
        <bgColor rgb="FFFFD966"/>
      </patternFill>
    </fill>
    <fill>
      <patternFill patternType="solid">
        <fgColor rgb="FF385724"/>
        <bgColor rgb="FF333300"/>
      </patternFill>
    </fill>
    <fill>
      <patternFill patternType="solid">
        <fgColor rgb="FF9DC3E6"/>
        <bgColor rgb="FFC0C0C0"/>
      </patternFill>
    </fill>
  </fills>
  <borders count="3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3" fillId="0" borderId="0" applyBorder="0" applyProtection="0"/>
  </cellStyleXfs>
  <cellXfs count="130">
    <xf numFmtId="0" fontId="0" fillId="0" borderId="0" xfId="0"/>
    <xf numFmtId="4" fontId="4" fillId="0" borderId="7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4" fontId="4" fillId="3" borderId="22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64" fontId="13" fillId="0" borderId="0" xfId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5" fillId="0" borderId="7" xfId="1" applyNumberFormat="1" applyFont="1" applyBorder="1" applyAlignment="1" applyProtection="1">
      <alignment vertical="center"/>
    </xf>
    <xf numFmtId="4" fontId="5" fillId="4" borderId="7" xfId="1" applyNumberFormat="1" applyFont="1" applyFill="1" applyBorder="1" applyAlignment="1" applyProtection="1">
      <alignment vertical="center"/>
    </xf>
    <xf numFmtId="4" fontId="6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" fontId="5" fillId="0" borderId="10" xfId="1" applyNumberFormat="1" applyFont="1" applyBorder="1" applyAlignment="1" applyProtection="1">
      <alignment vertical="center"/>
    </xf>
    <xf numFmtId="4" fontId="6" fillId="0" borderId="11" xfId="0" applyNumberFormat="1" applyFont="1" applyBorder="1" applyAlignment="1">
      <alignment horizontal="center" vertical="center" wrapText="1"/>
    </xf>
    <xf numFmtId="4" fontId="5" fillId="4" borderId="10" xfId="1" applyNumberFormat="1" applyFont="1" applyFill="1" applyBorder="1" applyAlignment="1" applyProtection="1">
      <alignment vertical="center"/>
    </xf>
    <xf numFmtId="4" fontId="5" fillId="0" borderId="12" xfId="1" applyNumberFormat="1" applyFont="1" applyBorder="1" applyAlignment="1" applyProtection="1">
      <alignment vertical="center"/>
    </xf>
    <xf numFmtId="4" fontId="5" fillId="4" borderId="12" xfId="1" applyNumberFormat="1" applyFont="1" applyFill="1" applyBorder="1" applyAlignment="1" applyProtection="1">
      <alignment vertical="center"/>
    </xf>
    <xf numFmtId="4" fontId="6" fillId="0" borderId="13" xfId="0" applyNumberFormat="1" applyFont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4" fontId="7" fillId="5" borderId="15" xfId="0" applyNumberFormat="1" applyFont="1" applyFill="1" applyBorder="1" applyAlignment="1">
      <alignment horizontal="left" vertical="center" wrapText="1"/>
    </xf>
    <xf numFmtId="4" fontId="8" fillId="5" borderId="15" xfId="1" applyNumberFormat="1" applyFont="1" applyFill="1" applyBorder="1" applyAlignment="1" applyProtection="1">
      <alignment vertical="center"/>
    </xf>
    <xf numFmtId="4" fontId="6" fillId="5" borderId="1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4" borderId="17" xfId="0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left" vertical="center"/>
    </xf>
    <xf numFmtId="4" fontId="4" fillId="0" borderId="10" xfId="0" applyNumberFormat="1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4" fontId="4" fillId="5" borderId="14" xfId="0" applyNumberFormat="1" applyFont="1" applyFill="1" applyBorder="1" applyAlignment="1">
      <alignment horizontal="center" vertical="center"/>
    </xf>
    <xf numFmtId="4" fontId="6" fillId="5" borderId="16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4" fontId="4" fillId="5" borderId="14" xfId="0" applyNumberFormat="1" applyFont="1" applyFill="1" applyBorder="1" applyAlignment="1">
      <alignment vertical="center"/>
    </xf>
    <xf numFmtId="4" fontId="9" fillId="5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" fontId="8" fillId="4" borderId="7" xfId="1" applyNumberFormat="1" applyFont="1" applyFill="1" applyBorder="1" applyAlignment="1" applyProtection="1">
      <alignment vertical="center"/>
    </xf>
    <xf numFmtId="4" fontId="8" fillId="0" borderId="10" xfId="1" applyNumberFormat="1" applyFont="1" applyBorder="1" applyAlignment="1" applyProtection="1">
      <alignment vertical="center"/>
    </xf>
    <xf numFmtId="4" fontId="8" fillId="4" borderId="10" xfId="1" applyNumberFormat="1" applyFont="1" applyFill="1" applyBorder="1" applyAlignment="1" applyProtection="1">
      <alignment vertical="center"/>
    </xf>
    <xf numFmtId="0" fontId="5" fillId="0" borderId="1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left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left" vertical="center" wrapText="1"/>
    </xf>
    <xf numFmtId="4" fontId="5" fillId="5" borderId="15" xfId="1" applyNumberFormat="1" applyFont="1" applyFill="1" applyBorder="1" applyAlignment="1" applyProtection="1">
      <alignment vertical="center"/>
    </xf>
    <xf numFmtId="0" fontId="8" fillId="5" borderId="18" xfId="1" applyNumberFormat="1" applyFont="1" applyFill="1" applyBorder="1" applyAlignment="1" applyProtection="1">
      <alignment vertical="center"/>
    </xf>
    <xf numFmtId="4" fontId="8" fillId="5" borderId="10" xfId="1" applyNumberFormat="1" applyFont="1" applyFill="1" applyBorder="1" applyAlignment="1" applyProtection="1">
      <alignment vertical="center"/>
    </xf>
    <xf numFmtId="4" fontId="8" fillId="5" borderId="11" xfId="1" applyNumberFormat="1" applyFont="1" applyFill="1" applyBorder="1" applyAlignment="1" applyProtection="1">
      <alignment vertical="center"/>
    </xf>
    <xf numFmtId="164" fontId="8" fillId="4" borderId="0" xfId="1" applyFont="1" applyFill="1" applyBorder="1" applyAlignment="1" applyProtection="1">
      <alignment vertical="center"/>
    </xf>
    <xf numFmtId="0" fontId="4" fillId="0" borderId="24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4" fontId="7" fillId="5" borderId="10" xfId="0" applyNumberFormat="1" applyFont="1" applyFill="1" applyBorder="1" applyAlignment="1">
      <alignment horizontal="left" vertical="center" wrapText="1"/>
    </xf>
    <xf numFmtId="4" fontId="6" fillId="5" borderId="11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left" vertical="center"/>
    </xf>
    <xf numFmtId="4" fontId="5" fillId="5" borderId="18" xfId="0" applyNumberFormat="1" applyFont="1" applyFill="1" applyBorder="1" applyAlignment="1">
      <alignment horizontal="center" vertical="center"/>
    </xf>
    <xf numFmtId="4" fontId="8" fillId="5" borderId="10" xfId="0" applyNumberFormat="1" applyFont="1" applyFill="1" applyBorder="1" applyAlignment="1">
      <alignment horizontal="left" vertical="center" wrapText="1"/>
    </xf>
    <xf numFmtId="4" fontId="4" fillId="5" borderId="18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/>
    </xf>
    <xf numFmtId="4" fontId="6" fillId="5" borderId="11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 applyAlignment="1">
      <alignment horizontal="center" vertical="center"/>
    </xf>
    <xf numFmtId="4" fontId="4" fillId="4" borderId="10" xfId="0" applyNumberFormat="1" applyFont="1" applyFill="1" applyBorder="1" applyAlignment="1">
      <alignment horizontal="left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4" fontId="7" fillId="5" borderId="18" xfId="0" applyNumberFormat="1" applyFont="1" applyFill="1" applyBorder="1" applyAlignment="1">
      <alignment horizontal="center" vertical="center"/>
    </xf>
    <xf numFmtId="4" fontId="7" fillId="5" borderId="10" xfId="0" applyNumberFormat="1" applyFont="1" applyFill="1" applyBorder="1" applyAlignment="1">
      <alignment vertical="center" wrapText="1"/>
    </xf>
    <xf numFmtId="0" fontId="4" fillId="6" borderId="25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6" borderId="4" xfId="0" applyFont="1" applyFill="1" applyBorder="1"/>
    <xf numFmtId="0" fontId="4" fillId="0" borderId="26" xfId="0" applyFont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" fontId="8" fillId="5" borderId="18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4" borderId="19" xfId="0" applyFont="1" applyFill="1" applyBorder="1" applyAlignment="1">
      <alignment horizontal="center" vertical="center"/>
    </xf>
    <xf numFmtId="4" fontId="5" fillId="5" borderId="10" xfId="1" applyNumberFormat="1" applyFont="1" applyFill="1" applyBorder="1" applyAlignment="1" applyProtection="1">
      <alignment vertical="center"/>
    </xf>
    <xf numFmtId="4" fontId="4" fillId="5" borderId="10" xfId="0" applyNumberFormat="1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/>
    </xf>
    <xf numFmtId="4" fontId="5" fillId="4" borderId="10" xfId="1" applyNumberFormat="1" applyFont="1" applyFill="1" applyBorder="1" applyAlignment="1" applyProtection="1">
      <alignment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4" fontId="7" fillId="5" borderId="11" xfId="0" applyNumberFormat="1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center"/>
    </xf>
    <xf numFmtId="4" fontId="4" fillId="5" borderId="10" xfId="0" applyNumberFormat="1" applyFont="1" applyFill="1" applyBorder="1" applyAlignment="1">
      <alignment vertical="center" wrapText="1"/>
    </xf>
    <xf numFmtId="4" fontId="4" fillId="5" borderId="10" xfId="0" applyNumberFormat="1" applyFont="1" applyFill="1" applyBorder="1" applyAlignment="1">
      <alignment horizontal="right" vertical="center" wrapText="1"/>
    </xf>
    <xf numFmtId="4" fontId="11" fillId="5" borderId="11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right" vertical="center" wrapText="1"/>
    </xf>
    <xf numFmtId="4" fontId="8" fillId="0" borderId="12" xfId="1" applyNumberFormat="1" applyFont="1" applyBorder="1" applyAlignment="1" applyProtection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2" fillId="8" borderId="15" xfId="1" applyNumberFormat="1" applyFont="1" applyFill="1" applyBorder="1" applyAlignment="1" applyProtection="1">
      <alignment vertical="center"/>
    </xf>
    <xf numFmtId="4" fontId="12" fillId="8" borderId="29" xfId="0" applyNumberFormat="1" applyFont="1" applyFill="1" applyBorder="1" applyAlignment="1">
      <alignment horizontal="center" vertical="center"/>
    </xf>
    <xf numFmtId="4" fontId="2" fillId="0" borderId="31" xfId="1" applyNumberFormat="1" applyFont="1" applyBorder="1" applyAlignment="1" applyProtection="1">
      <alignment vertical="center"/>
    </xf>
    <xf numFmtId="4" fontId="4" fillId="0" borderId="32" xfId="0" applyNumberFormat="1" applyFont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7" borderId="23" xfId="0" applyNumberFormat="1" applyFont="1" applyFill="1" applyBorder="1" applyAlignment="1">
      <alignment horizontal="center" vertical="center"/>
    </xf>
    <xf numFmtId="4" fontId="12" fillId="8" borderId="28" xfId="0" applyNumberFormat="1" applyFont="1" applyFill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D966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62"/>
  <sheetViews>
    <sheetView windowProtection="1" tabSelected="1" zoomScale="110" zoomScaleNormal="110" workbookViewId="0">
      <pane ySplit="2" topLeftCell="A159" activePane="bottomLeft" state="frozen"/>
      <selection pane="bottomLeft" activeCell="N41" sqref="N41"/>
    </sheetView>
  </sheetViews>
  <sheetFormatPr defaultRowHeight="15" x14ac:dyDescent="0.25"/>
  <cols>
    <col min="1" max="1" width="6.140625" style="15"/>
    <col min="2" max="2" width="24.42578125" style="15"/>
    <col min="3" max="3" width="20.28515625" style="16"/>
    <col min="4" max="4" width="22.85546875" style="16"/>
    <col min="5" max="5" width="17.5703125" style="16"/>
    <col min="6" max="6" width="17.85546875" style="16"/>
    <col min="7" max="7" width="18.5703125" style="16"/>
    <col min="8" max="8" width="18.85546875" style="15"/>
    <col min="9" max="9" width="0" style="15" hidden="1"/>
    <col min="10" max="1025" width="8.140625"/>
  </cols>
  <sheetData>
    <row r="1" spans="1:9" ht="28.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/>
    </row>
    <row r="2" spans="1:9" s="20" customFormat="1" ht="40.5" customHeight="1" x14ac:dyDescent="0.25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9" t="s">
        <v>8</v>
      </c>
    </row>
    <row r="3" spans="1:9" x14ac:dyDescent="0.25">
      <c r="A3" s="13" t="s">
        <v>9</v>
      </c>
      <c r="B3" s="13"/>
      <c r="C3" s="13"/>
      <c r="D3" s="13"/>
      <c r="E3" s="13"/>
      <c r="F3" s="13"/>
      <c r="G3" s="13"/>
      <c r="H3" s="13"/>
      <c r="I3"/>
    </row>
    <row r="4" spans="1:9" ht="26.25" customHeight="1" x14ac:dyDescent="0.25">
      <c r="A4" s="12">
        <v>1</v>
      </c>
      <c r="B4" s="11" t="s">
        <v>10</v>
      </c>
      <c r="C4" s="21">
        <v>0</v>
      </c>
      <c r="D4" s="22">
        <v>1957809.28</v>
      </c>
      <c r="E4" s="21">
        <v>0</v>
      </c>
      <c r="F4" s="21">
        <v>0</v>
      </c>
      <c r="G4" s="21">
        <f t="shared" ref="G4:G17" si="0">SUM(C4:F4)</f>
        <v>1957809.28</v>
      </c>
      <c r="H4" s="23" t="s">
        <v>11</v>
      </c>
      <c r="I4" s="10" t="s">
        <v>12</v>
      </c>
    </row>
    <row r="5" spans="1:9" ht="19.5" customHeight="1" x14ac:dyDescent="0.25">
      <c r="A5" s="12"/>
      <c r="B5" s="11"/>
      <c r="C5" s="25">
        <v>0</v>
      </c>
      <c r="D5" s="25">
        <v>0</v>
      </c>
      <c r="E5" s="25">
        <v>3867.39</v>
      </c>
      <c r="F5" s="25">
        <v>0</v>
      </c>
      <c r="G5" s="25">
        <f t="shared" si="0"/>
        <v>3867.39</v>
      </c>
      <c r="H5" s="26" t="s">
        <v>13</v>
      </c>
      <c r="I5" s="10"/>
    </row>
    <row r="6" spans="1:9" ht="36" customHeight="1" x14ac:dyDescent="0.25">
      <c r="A6" s="12"/>
      <c r="B6" s="11"/>
      <c r="C6" s="25">
        <v>0</v>
      </c>
      <c r="D6" s="27">
        <v>3153310.37</v>
      </c>
      <c r="E6" s="25">
        <v>0</v>
      </c>
      <c r="F6" s="25">
        <v>0</v>
      </c>
      <c r="G6" s="25">
        <f t="shared" si="0"/>
        <v>3153310.37</v>
      </c>
      <c r="H6" s="26" t="s">
        <v>14</v>
      </c>
      <c r="I6" s="10"/>
    </row>
    <row r="7" spans="1:9" ht="25.5" customHeight="1" x14ac:dyDescent="0.25">
      <c r="A7" s="12"/>
      <c r="B7" s="11"/>
      <c r="C7" s="25">
        <v>0</v>
      </c>
      <c r="D7" s="27">
        <v>16504192.23</v>
      </c>
      <c r="E7" s="25">
        <v>0</v>
      </c>
      <c r="F7" s="25">
        <v>0</v>
      </c>
      <c r="G7" s="25">
        <f t="shared" si="0"/>
        <v>16504192.23</v>
      </c>
      <c r="H7" s="26" t="s">
        <v>15</v>
      </c>
      <c r="I7" s="10"/>
    </row>
    <row r="8" spans="1:9" ht="16.5" customHeight="1" x14ac:dyDescent="0.25">
      <c r="A8" s="12"/>
      <c r="B8" s="11"/>
      <c r="C8" s="25">
        <v>0</v>
      </c>
      <c r="D8" s="27">
        <v>125916.55</v>
      </c>
      <c r="E8" s="25">
        <v>0</v>
      </c>
      <c r="F8" s="25">
        <v>0</v>
      </c>
      <c r="G8" s="25">
        <f t="shared" si="0"/>
        <v>125916.55</v>
      </c>
      <c r="H8" s="26" t="s">
        <v>16</v>
      </c>
      <c r="I8" s="24" t="s">
        <v>17</v>
      </c>
    </row>
    <row r="9" spans="1:9" ht="16.5" customHeight="1" x14ac:dyDescent="0.25">
      <c r="A9" s="12"/>
      <c r="B9" s="11"/>
      <c r="C9" s="28">
        <v>0</v>
      </c>
      <c r="D9" s="29">
        <v>22948240.600000001</v>
      </c>
      <c r="E9" s="28">
        <v>0</v>
      </c>
      <c r="F9" s="28">
        <v>0</v>
      </c>
      <c r="G9" s="28">
        <f t="shared" si="0"/>
        <v>22948240.600000001</v>
      </c>
      <c r="H9" s="30" t="s">
        <v>18</v>
      </c>
      <c r="I9" s="24" t="s">
        <v>12</v>
      </c>
    </row>
    <row r="10" spans="1:9" s="36" customFormat="1" ht="21.75" customHeight="1" x14ac:dyDescent="0.2">
      <c r="A10" s="31"/>
      <c r="B10" s="32" t="s">
        <v>19</v>
      </c>
      <c r="C10" s="33">
        <f>SUM(C4:C9)</f>
        <v>0</v>
      </c>
      <c r="D10" s="33">
        <f>SUM(D4:D9)</f>
        <v>44689469.030000001</v>
      </c>
      <c r="E10" s="33">
        <f>SUM(E4:E9)</f>
        <v>3867.39</v>
      </c>
      <c r="F10" s="33">
        <f>SUM(F4:F9)</f>
        <v>0</v>
      </c>
      <c r="G10" s="33">
        <f t="shared" si="0"/>
        <v>44693336.420000002</v>
      </c>
      <c r="H10" s="34"/>
      <c r="I10" s="35"/>
    </row>
    <row r="11" spans="1:9" ht="61.5" customHeight="1" x14ac:dyDescent="0.25">
      <c r="A11" s="37">
        <v>2</v>
      </c>
      <c r="B11" s="38" t="s">
        <v>20</v>
      </c>
      <c r="C11" s="21">
        <v>0</v>
      </c>
      <c r="D11" s="22">
        <v>10636364</v>
      </c>
      <c r="E11" s="21">
        <v>0</v>
      </c>
      <c r="F11" s="21">
        <v>0</v>
      </c>
      <c r="G11" s="21">
        <f t="shared" si="0"/>
        <v>10636364</v>
      </c>
      <c r="H11" s="39" t="s">
        <v>21</v>
      </c>
      <c r="I11" s="10" t="s">
        <v>12</v>
      </c>
    </row>
    <row r="12" spans="1:9" ht="24" customHeight="1" x14ac:dyDescent="0.25">
      <c r="A12" s="40">
        <v>3</v>
      </c>
      <c r="B12" s="41" t="s">
        <v>22</v>
      </c>
      <c r="C12" s="25">
        <v>0</v>
      </c>
      <c r="D12" s="27">
        <v>1318168.3500000001</v>
      </c>
      <c r="E12" s="25">
        <v>0</v>
      </c>
      <c r="F12" s="25">
        <v>0</v>
      </c>
      <c r="G12" s="25">
        <f t="shared" si="0"/>
        <v>1318168.3500000001</v>
      </c>
      <c r="H12" s="42" t="s">
        <v>23</v>
      </c>
      <c r="I12" s="10"/>
    </row>
    <row r="13" spans="1:9" ht="120" customHeight="1" x14ac:dyDescent="0.25">
      <c r="A13" s="40">
        <v>4</v>
      </c>
      <c r="B13" s="43" t="s">
        <v>24</v>
      </c>
      <c r="C13" s="25">
        <v>0</v>
      </c>
      <c r="D13" s="27">
        <v>309999.65000000002</v>
      </c>
      <c r="E13" s="25">
        <v>0</v>
      </c>
      <c r="F13" s="25">
        <v>0</v>
      </c>
      <c r="G13" s="25">
        <f t="shared" si="0"/>
        <v>309999.65000000002</v>
      </c>
      <c r="H13" s="42" t="s">
        <v>25</v>
      </c>
      <c r="I13" s="10"/>
    </row>
    <row r="14" spans="1:9" x14ac:dyDescent="0.25">
      <c r="A14" s="40">
        <v>5</v>
      </c>
      <c r="B14" s="44" t="s">
        <v>26</v>
      </c>
      <c r="C14" s="25">
        <v>0</v>
      </c>
      <c r="D14" s="27">
        <v>319072.18</v>
      </c>
      <c r="E14" s="25">
        <v>0</v>
      </c>
      <c r="F14" s="25">
        <v>0</v>
      </c>
      <c r="G14" s="25">
        <f t="shared" si="0"/>
        <v>319072.18</v>
      </c>
      <c r="H14" s="26" t="s">
        <v>27</v>
      </c>
      <c r="I14" s="10" t="s">
        <v>12</v>
      </c>
    </row>
    <row r="15" spans="1:9" ht="30" x14ac:dyDescent="0.25">
      <c r="A15" s="40">
        <v>6</v>
      </c>
      <c r="B15" s="45" t="s">
        <v>28</v>
      </c>
      <c r="C15" s="25">
        <v>0</v>
      </c>
      <c r="D15" s="27">
        <v>50740.75</v>
      </c>
      <c r="E15" s="25">
        <v>0</v>
      </c>
      <c r="F15" s="25">
        <v>0</v>
      </c>
      <c r="G15" s="25">
        <f t="shared" si="0"/>
        <v>50740.75</v>
      </c>
      <c r="H15" s="26" t="s">
        <v>29</v>
      </c>
      <c r="I15" s="10"/>
    </row>
    <row r="16" spans="1:9" ht="30" x14ac:dyDescent="0.25">
      <c r="A16" s="46">
        <v>7</v>
      </c>
      <c r="B16" s="47" t="s">
        <v>30</v>
      </c>
      <c r="C16" s="28">
        <v>418682.66</v>
      </c>
      <c r="D16" s="28">
        <v>0</v>
      </c>
      <c r="E16" s="28">
        <v>0</v>
      </c>
      <c r="F16" s="28">
        <v>0</v>
      </c>
      <c r="G16" s="28">
        <f t="shared" si="0"/>
        <v>418682.66</v>
      </c>
      <c r="H16" s="48" t="s">
        <v>31</v>
      </c>
      <c r="I16" s="10"/>
    </row>
    <row r="17" spans="1:9" s="52" customFormat="1" ht="22.5" customHeight="1" x14ac:dyDescent="0.25">
      <c r="A17" s="49"/>
      <c r="B17" s="32" t="s">
        <v>19</v>
      </c>
      <c r="C17" s="33">
        <f>SUM(C11:C16)</f>
        <v>418682.66</v>
      </c>
      <c r="D17" s="33">
        <f>SUM(D11:D16)</f>
        <v>12634344.93</v>
      </c>
      <c r="E17" s="33">
        <f>SUM(E11:E16)</f>
        <v>0</v>
      </c>
      <c r="F17" s="33">
        <f>SUM(F11:F16)</f>
        <v>0</v>
      </c>
      <c r="G17" s="33">
        <f t="shared" si="0"/>
        <v>13053027.59</v>
      </c>
      <c r="H17" s="50"/>
      <c r="I17" s="51"/>
    </row>
    <row r="18" spans="1:9" x14ac:dyDescent="0.25">
      <c r="A18" s="9" t="s">
        <v>32</v>
      </c>
      <c r="B18" s="9"/>
      <c r="C18" s="9"/>
      <c r="D18" s="9"/>
      <c r="E18" s="9"/>
      <c r="F18" s="9"/>
      <c r="G18" s="9"/>
      <c r="H18" s="9"/>
      <c r="I18" s="53"/>
    </row>
    <row r="19" spans="1:9" ht="57.75" customHeight="1" x14ac:dyDescent="0.25">
      <c r="A19" s="54">
        <v>8</v>
      </c>
      <c r="B19" s="55" t="s">
        <v>33</v>
      </c>
      <c r="C19" s="25">
        <v>0</v>
      </c>
      <c r="D19" s="27">
        <f>14649.15+121992</f>
        <v>136641.15</v>
      </c>
      <c r="E19" s="25">
        <v>0</v>
      </c>
      <c r="F19" s="25">
        <v>0</v>
      </c>
      <c r="G19" s="25">
        <f t="shared" ref="G19:G38" si="1">SUM(C19:F19)</f>
        <v>136641.15</v>
      </c>
      <c r="H19" s="26" t="s">
        <v>34</v>
      </c>
      <c r="I19" s="10" t="s">
        <v>35</v>
      </c>
    </row>
    <row r="20" spans="1:9" ht="46.5" customHeight="1" x14ac:dyDescent="0.25">
      <c r="A20" s="54">
        <v>9</v>
      </c>
      <c r="B20" s="55" t="s">
        <v>36</v>
      </c>
      <c r="C20" s="25">
        <v>0</v>
      </c>
      <c r="D20" s="27">
        <v>43200</v>
      </c>
      <c r="E20" s="25">
        <v>0</v>
      </c>
      <c r="F20" s="25">
        <v>0</v>
      </c>
      <c r="G20" s="25">
        <f t="shared" si="1"/>
        <v>43200</v>
      </c>
      <c r="H20" s="26" t="s">
        <v>37</v>
      </c>
      <c r="I20" s="10"/>
    </row>
    <row r="21" spans="1:9" ht="93" customHeight="1" x14ac:dyDescent="0.25">
      <c r="A21" s="54">
        <v>10</v>
      </c>
      <c r="B21" s="55" t="s">
        <v>38</v>
      </c>
      <c r="C21" s="25">
        <v>92444.99</v>
      </c>
      <c r="D21" s="27">
        <v>0</v>
      </c>
      <c r="E21" s="25">
        <v>0</v>
      </c>
      <c r="F21" s="25">
        <v>0</v>
      </c>
      <c r="G21" s="25">
        <f t="shared" si="1"/>
        <v>92444.99</v>
      </c>
      <c r="H21" s="26" t="s">
        <v>39</v>
      </c>
      <c r="I21" s="10"/>
    </row>
    <row r="22" spans="1:9" ht="44.25" customHeight="1" x14ac:dyDescent="0.25">
      <c r="A22" s="8">
        <v>11</v>
      </c>
      <c r="B22" s="7" t="s">
        <v>40</v>
      </c>
      <c r="C22" s="25">
        <v>0</v>
      </c>
      <c r="D22" s="27">
        <f>1502241.08+3213448.75</f>
        <v>4715689.83</v>
      </c>
      <c r="E22" s="25">
        <v>0</v>
      </c>
      <c r="F22" s="25">
        <v>0</v>
      </c>
      <c r="G22" s="25">
        <f t="shared" si="1"/>
        <v>4715689.83</v>
      </c>
      <c r="H22" s="26" t="s">
        <v>41</v>
      </c>
      <c r="I22" s="10"/>
    </row>
    <row r="23" spans="1:9" ht="20.25" customHeight="1" x14ac:dyDescent="0.25">
      <c r="A23" s="8"/>
      <c r="B23" s="7"/>
      <c r="C23" s="25">
        <v>0</v>
      </c>
      <c r="D23" s="27">
        <v>22232.52</v>
      </c>
      <c r="E23" s="25">
        <v>0</v>
      </c>
      <c r="F23" s="25">
        <v>0</v>
      </c>
      <c r="G23" s="25">
        <f t="shared" si="1"/>
        <v>22232.52</v>
      </c>
      <c r="H23" s="26" t="s">
        <v>42</v>
      </c>
      <c r="I23" s="10"/>
    </row>
    <row r="24" spans="1:9" ht="38.25" customHeight="1" x14ac:dyDescent="0.25">
      <c r="A24" s="8"/>
      <c r="B24" s="7"/>
      <c r="C24" s="28">
        <v>0</v>
      </c>
      <c r="D24" s="29">
        <f>1116159.76+2669048.08</f>
        <v>3785207.84</v>
      </c>
      <c r="E24" s="28">
        <v>0</v>
      </c>
      <c r="F24" s="28">
        <v>0</v>
      </c>
      <c r="G24" s="28">
        <f t="shared" si="1"/>
        <v>3785207.84</v>
      </c>
      <c r="H24" s="48" t="s">
        <v>43</v>
      </c>
      <c r="I24" s="10"/>
    </row>
    <row r="25" spans="1:9" s="36" customFormat="1" ht="20.25" customHeight="1" x14ac:dyDescent="0.2">
      <c r="A25" s="57"/>
      <c r="B25" s="32" t="s">
        <v>19</v>
      </c>
      <c r="C25" s="33">
        <f>SUM(C19:C24)</f>
        <v>92444.99</v>
      </c>
      <c r="D25" s="33">
        <f>SUM(D19:D24)</f>
        <v>8702971.3399999999</v>
      </c>
      <c r="E25" s="33">
        <f>SUM(E19:E24)</f>
        <v>0</v>
      </c>
      <c r="F25" s="33">
        <f>SUM(F19:F24)</f>
        <v>0</v>
      </c>
      <c r="G25" s="33">
        <f t="shared" si="1"/>
        <v>8795416.3300000001</v>
      </c>
      <c r="H25" s="58"/>
      <c r="I25" s="10"/>
    </row>
    <row r="26" spans="1:9" ht="30" x14ac:dyDescent="0.25">
      <c r="A26" s="59">
        <v>12</v>
      </c>
      <c r="B26" s="38" t="s">
        <v>44</v>
      </c>
      <c r="C26" s="21">
        <v>0</v>
      </c>
      <c r="D26" s="60">
        <f>170876.89+32000</f>
        <v>202876.89</v>
      </c>
      <c r="E26" s="21">
        <v>0</v>
      </c>
      <c r="F26" s="21">
        <v>0</v>
      </c>
      <c r="G26" s="21">
        <f t="shared" si="1"/>
        <v>202876.89</v>
      </c>
      <c r="H26" s="23" t="s">
        <v>45</v>
      </c>
      <c r="I26" s="10"/>
    </row>
    <row r="27" spans="1:9" ht="24.75" customHeight="1" x14ac:dyDescent="0.25">
      <c r="A27" s="40">
        <v>11</v>
      </c>
      <c r="B27" s="44" t="s">
        <v>46</v>
      </c>
      <c r="C27" s="25">
        <v>0</v>
      </c>
      <c r="D27" s="27">
        <v>6400845.1799999997</v>
      </c>
      <c r="E27" s="25">
        <v>0</v>
      </c>
      <c r="F27" s="61">
        <v>0</v>
      </c>
      <c r="G27" s="25">
        <f t="shared" si="1"/>
        <v>6400845.1799999997</v>
      </c>
      <c r="H27" s="26" t="s">
        <v>47</v>
      </c>
      <c r="I27" s="10"/>
    </row>
    <row r="28" spans="1:9" ht="30.75" customHeight="1" x14ac:dyDescent="0.25">
      <c r="A28" s="40">
        <v>12</v>
      </c>
      <c r="B28" s="44" t="s">
        <v>48</v>
      </c>
      <c r="C28" s="25">
        <v>0</v>
      </c>
      <c r="D28" s="62">
        <v>110400</v>
      </c>
      <c r="E28" s="25">
        <v>0</v>
      </c>
      <c r="F28" s="25">
        <v>0</v>
      </c>
      <c r="G28" s="25">
        <f t="shared" si="1"/>
        <v>110400</v>
      </c>
      <c r="H28" s="26" t="s">
        <v>49</v>
      </c>
      <c r="I28" s="10"/>
    </row>
    <row r="29" spans="1:9" ht="22.5" customHeight="1" x14ac:dyDescent="0.25">
      <c r="A29" s="6">
        <v>13</v>
      </c>
      <c r="B29" s="5" t="s">
        <v>50</v>
      </c>
      <c r="C29" s="25">
        <v>0</v>
      </c>
      <c r="D29" s="25">
        <v>0</v>
      </c>
      <c r="E29" s="25">
        <v>0</v>
      </c>
      <c r="F29" s="27">
        <v>826556.13</v>
      </c>
      <c r="G29" s="25">
        <f t="shared" si="1"/>
        <v>826556.13</v>
      </c>
      <c r="H29" s="26" t="s">
        <v>51</v>
      </c>
      <c r="I29" s="10" t="s">
        <v>52</v>
      </c>
    </row>
    <row r="30" spans="1:9" ht="22.5" customHeight="1" x14ac:dyDescent="0.25">
      <c r="A30" s="6"/>
      <c r="B30" s="5"/>
      <c r="C30" s="25">
        <v>0</v>
      </c>
      <c r="D30" s="25">
        <v>0</v>
      </c>
      <c r="E30" s="25">
        <v>0</v>
      </c>
      <c r="F30" s="27">
        <v>93756.96</v>
      </c>
      <c r="G30" s="25">
        <f t="shared" si="1"/>
        <v>93756.96</v>
      </c>
      <c r="H30" s="26" t="s">
        <v>53</v>
      </c>
      <c r="I30" s="10"/>
    </row>
    <row r="31" spans="1:9" ht="22.5" customHeight="1" x14ac:dyDescent="0.25">
      <c r="A31" s="6"/>
      <c r="B31" s="5"/>
      <c r="C31" s="28">
        <v>0</v>
      </c>
      <c r="D31" s="28">
        <v>0</v>
      </c>
      <c r="E31" s="28">
        <v>0</v>
      </c>
      <c r="F31" s="29">
        <v>25177.95</v>
      </c>
      <c r="G31" s="28">
        <f t="shared" si="1"/>
        <v>25177.95</v>
      </c>
      <c r="H31" s="48" t="s">
        <v>54</v>
      </c>
      <c r="I31" s="10"/>
    </row>
    <row r="32" spans="1:9" s="36" customFormat="1" ht="23.25" customHeight="1" x14ac:dyDescent="0.2">
      <c r="A32" s="31"/>
      <c r="B32" s="32" t="s">
        <v>19</v>
      </c>
      <c r="C32" s="33">
        <f>SUM(C26:C31)</f>
        <v>0</v>
      </c>
      <c r="D32" s="33">
        <f>SUM(D26:D31)</f>
        <v>6714122.0699999994</v>
      </c>
      <c r="E32" s="33">
        <f>SUM(E26:E31)</f>
        <v>0</v>
      </c>
      <c r="F32" s="33">
        <f>SUM(F26:F31)</f>
        <v>945491.03999999992</v>
      </c>
      <c r="G32" s="33">
        <f t="shared" si="1"/>
        <v>7659613.1099999994</v>
      </c>
      <c r="H32" s="58"/>
      <c r="I32" s="35"/>
    </row>
    <row r="33" spans="1:9" ht="30" x14ac:dyDescent="0.25">
      <c r="A33" s="63">
        <v>14</v>
      </c>
      <c r="B33" s="64" t="s">
        <v>55</v>
      </c>
      <c r="C33" s="21">
        <v>0</v>
      </c>
      <c r="D33" s="22">
        <v>254344.03</v>
      </c>
      <c r="E33" s="21">
        <v>0</v>
      </c>
      <c r="F33" s="21">
        <v>0</v>
      </c>
      <c r="G33" s="21">
        <f t="shared" si="1"/>
        <v>254344.03</v>
      </c>
      <c r="H33" s="23" t="s">
        <v>56</v>
      </c>
      <c r="I33" s="24" t="s">
        <v>17</v>
      </c>
    </row>
    <row r="34" spans="1:9" ht="36.75" customHeight="1" x14ac:dyDescent="0.25">
      <c r="A34" s="54">
        <v>15</v>
      </c>
      <c r="B34" s="55" t="s">
        <v>57</v>
      </c>
      <c r="C34" s="25">
        <v>0</v>
      </c>
      <c r="D34" s="27">
        <v>2047.22</v>
      </c>
      <c r="E34" s="25">
        <v>0</v>
      </c>
      <c r="F34" s="25">
        <v>0</v>
      </c>
      <c r="G34" s="25">
        <f t="shared" si="1"/>
        <v>2047.22</v>
      </c>
      <c r="H34" s="26" t="s">
        <v>58</v>
      </c>
      <c r="I34" s="24"/>
    </row>
    <row r="35" spans="1:9" ht="47.25" customHeight="1" x14ac:dyDescent="0.25">
      <c r="A35" s="54">
        <v>16</v>
      </c>
      <c r="B35" s="55" t="s">
        <v>59</v>
      </c>
      <c r="C35" s="25">
        <v>0</v>
      </c>
      <c r="D35" s="25">
        <v>8013.25</v>
      </c>
      <c r="E35" s="25">
        <v>0</v>
      </c>
      <c r="F35" s="25">
        <v>0</v>
      </c>
      <c r="G35" s="25">
        <f t="shared" si="1"/>
        <v>8013.25</v>
      </c>
      <c r="H35" s="26" t="s">
        <v>60</v>
      </c>
      <c r="I35" s="24"/>
    </row>
    <row r="36" spans="1:9" ht="37.5" customHeight="1" x14ac:dyDescent="0.25">
      <c r="A36" s="8">
        <v>17</v>
      </c>
      <c r="B36" s="4" t="s">
        <v>61</v>
      </c>
      <c r="C36" s="25">
        <v>0</v>
      </c>
      <c r="D36" s="25">
        <v>0</v>
      </c>
      <c r="E36" s="25">
        <f>1818484.87+442544.55</f>
        <v>2261029.42</v>
      </c>
      <c r="F36" s="25">
        <v>0</v>
      </c>
      <c r="G36" s="25">
        <f t="shared" si="1"/>
        <v>2261029.42</v>
      </c>
      <c r="H36" s="26" t="s">
        <v>62</v>
      </c>
      <c r="I36" s="24" t="s">
        <v>35</v>
      </c>
    </row>
    <row r="37" spans="1:9" ht="17.25" customHeight="1" x14ac:dyDescent="0.25">
      <c r="A37" s="8"/>
      <c r="B37" s="4"/>
      <c r="C37" s="28">
        <v>0</v>
      </c>
      <c r="D37" s="28">
        <v>0</v>
      </c>
      <c r="E37" s="29">
        <v>127520.53</v>
      </c>
      <c r="F37" s="28">
        <v>0</v>
      </c>
      <c r="G37" s="28">
        <f t="shared" si="1"/>
        <v>127520.53</v>
      </c>
      <c r="H37" s="66" t="s">
        <v>63</v>
      </c>
      <c r="I37" s="67" t="s">
        <v>35</v>
      </c>
    </row>
    <row r="38" spans="1:9" s="52" customFormat="1" ht="27.75" customHeight="1" x14ac:dyDescent="0.25">
      <c r="A38" s="49"/>
      <c r="B38" s="68" t="s">
        <v>19</v>
      </c>
      <c r="C38" s="33">
        <f>SUM(C33:C37)</f>
        <v>0</v>
      </c>
      <c r="D38" s="33">
        <f>SUM(D33:D37)</f>
        <v>264404.5</v>
      </c>
      <c r="E38" s="33">
        <f>SUM(E33:E37)</f>
        <v>2388549.9499999997</v>
      </c>
      <c r="F38" s="33">
        <f>SUM(F33:F37)</f>
        <v>0</v>
      </c>
      <c r="G38" s="33">
        <f t="shared" si="1"/>
        <v>2652954.4499999997</v>
      </c>
      <c r="H38" s="50"/>
      <c r="I38" s="51"/>
    </row>
    <row r="39" spans="1:9" x14ac:dyDescent="0.25">
      <c r="A39" s="3" t="s">
        <v>64</v>
      </c>
      <c r="B39" s="3"/>
      <c r="C39" s="3"/>
      <c r="D39" s="3"/>
      <c r="E39" s="3"/>
      <c r="F39" s="3"/>
      <c r="G39" s="3"/>
      <c r="H39" s="3"/>
      <c r="I39"/>
    </row>
    <row r="40" spans="1:9" ht="43.5" customHeight="1" x14ac:dyDescent="0.25">
      <c r="A40" s="2">
        <v>18</v>
      </c>
      <c r="B40" s="1" t="s">
        <v>65</v>
      </c>
      <c r="C40" s="21">
        <v>0</v>
      </c>
      <c r="D40" s="22">
        <f>523777.27+3158705.24</f>
        <v>3682482.5100000002</v>
      </c>
      <c r="E40" s="22">
        <v>0</v>
      </c>
      <c r="F40" s="21">
        <v>0</v>
      </c>
      <c r="G40" s="21">
        <f>SUM(C40:F40)</f>
        <v>3682482.5100000002</v>
      </c>
      <c r="H40" s="23" t="s">
        <v>66</v>
      </c>
      <c r="I40" s="10" t="s">
        <v>35</v>
      </c>
    </row>
    <row r="41" spans="1:9" ht="57.75" customHeight="1" x14ac:dyDescent="0.25">
      <c r="A41" s="2"/>
      <c r="B41" s="1"/>
      <c r="C41" s="25">
        <v>0</v>
      </c>
      <c r="D41" s="27">
        <f>4318+34262</f>
        <v>38580</v>
      </c>
      <c r="E41" s="25">
        <v>0</v>
      </c>
      <c r="F41" s="25">
        <v>0</v>
      </c>
      <c r="G41" s="25">
        <f>SUM(C41:F41)</f>
        <v>38580</v>
      </c>
      <c r="H41" s="26" t="s">
        <v>67</v>
      </c>
      <c r="I41" s="10"/>
    </row>
    <row r="42" spans="1:9" ht="16.5" customHeight="1" x14ac:dyDescent="0.25">
      <c r="A42" s="57"/>
      <c r="B42" s="32" t="s">
        <v>19</v>
      </c>
      <c r="C42" s="69">
        <v>0</v>
      </c>
      <c r="D42" s="33">
        <f>SUM(D40:D41)</f>
        <v>3721062.5100000002</v>
      </c>
      <c r="E42" s="33">
        <f>E40</f>
        <v>0</v>
      </c>
      <c r="F42" s="33"/>
      <c r="G42" s="33">
        <f>SUM(C42:F42)</f>
        <v>3721062.5100000002</v>
      </c>
      <c r="H42" s="58"/>
      <c r="I42"/>
    </row>
    <row r="43" spans="1:9" x14ac:dyDescent="0.25">
      <c r="A43" s="9" t="s">
        <v>68</v>
      </c>
      <c r="B43" s="9"/>
      <c r="C43" s="9"/>
      <c r="D43" s="9"/>
      <c r="E43" s="9"/>
      <c r="F43" s="9"/>
      <c r="G43" s="9"/>
      <c r="H43" s="9"/>
      <c r="I43"/>
    </row>
    <row r="44" spans="1:9" ht="30" x14ac:dyDescent="0.25">
      <c r="A44" s="40">
        <v>19</v>
      </c>
      <c r="B44" s="43" t="s">
        <v>69</v>
      </c>
      <c r="C44" s="25">
        <v>0</v>
      </c>
      <c r="D44" s="27">
        <f>108560.64+424835.87</f>
        <v>533396.51</v>
      </c>
      <c r="E44" s="25">
        <v>0</v>
      </c>
      <c r="F44" s="25">
        <v>0</v>
      </c>
      <c r="G44" s="25">
        <f>SUM(C44:F44)</f>
        <v>533396.51</v>
      </c>
      <c r="H44" s="26" t="s">
        <v>70</v>
      </c>
      <c r="I44" s="24" t="s">
        <v>35</v>
      </c>
    </row>
    <row r="45" spans="1:9" s="52" customFormat="1" ht="28.5" customHeight="1" x14ac:dyDescent="0.25">
      <c r="A45" s="49"/>
      <c r="B45" s="32" t="s">
        <v>19</v>
      </c>
      <c r="C45" s="33">
        <f>SUM(C44:C44)</f>
        <v>0</v>
      </c>
      <c r="D45" s="33">
        <f>SUM(D44:D44)</f>
        <v>533396.51</v>
      </c>
      <c r="E45" s="33">
        <f>SUM(E44:E44)</f>
        <v>0</v>
      </c>
      <c r="F45" s="33">
        <f>SUM(F44:F44)</f>
        <v>0</v>
      </c>
      <c r="G45" s="33">
        <f>SUM(C45:F45)</f>
        <v>533396.51</v>
      </c>
      <c r="H45" s="50"/>
      <c r="I45" s="51"/>
    </row>
    <row r="46" spans="1:9" ht="39" customHeight="1" x14ac:dyDescent="0.25">
      <c r="A46" s="117" t="s">
        <v>71</v>
      </c>
      <c r="B46" s="117"/>
      <c r="C46" s="117"/>
      <c r="D46" s="117"/>
      <c r="E46" s="117"/>
      <c r="F46" s="117"/>
      <c r="G46" s="117"/>
      <c r="H46" s="117"/>
      <c r="I46"/>
    </row>
    <row r="47" spans="1:9" ht="41.25" customHeight="1" x14ac:dyDescent="0.25">
      <c r="A47" s="118" t="s">
        <v>71</v>
      </c>
      <c r="B47" s="118"/>
      <c r="C47" s="118"/>
      <c r="D47" s="118"/>
      <c r="E47" s="118"/>
      <c r="F47" s="118"/>
      <c r="G47" s="118"/>
      <c r="H47" s="118"/>
      <c r="I47"/>
    </row>
    <row r="48" spans="1:9" x14ac:dyDescent="0.25">
      <c r="A48" s="119" t="s">
        <v>72</v>
      </c>
      <c r="B48" s="119"/>
      <c r="C48" s="119"/>
      <c r="D48" s="119"/>
      <c r="E48" s="119"/>
      <c r="F48" s="119"/>
      <c r="G48" s="119"/>
      <c r="H48" s="119"/>
      <c r="I48"/>
    </row>
    <row r="49" spans="1:9" ht="64.5" customHeight="1" x14ac:dyDescent="0.25">
      <c r="A49" s="40">
        <v>20</v>
      </c>
      <c r="B49" s="43" t="s">
        <v>73</v>
      </c>
      <c r="C49" s="25">
        <v>0</v>
      </c>
      <c r="D49" s="25">
        <v>0</v>
      </c>
      <c r="E49" s="25">
        <v>0</v>
      </c>
      <c r="F49" s="27">
        <v>13777.5</v>
      </c>
      <c r="G49" s="25">
        <f>SUM(C49:F49)</f>
        <v>13777.5</v>
      </c>
      <c r="H49" s="26" t="s">
        <v>74</v>
      </c>
      <c r="I49" s="10" t="s">
        <v>35</v>
      </c>
    </row>
    <row r="50" spans="1:9" ht="45.75" customHeight="1" x14ac:dyDescent="0.25">
      <c r="A50" s="40">
        <v>21</v>
      </c>
      <c r="B50" s="43" t="s">
        <v>75</v>
      </c>
      <c r="C50" s="25">
        <v>0</v>
      </c>
      <c r="D50" s="25">
        <v>0</v>
      </c>
      <c r="E50" s="25">
        <v>0</v>
      </c>
      <c r="F50" s="27">
        <v>2000</v>
      </c>
      <c r="G50" s="25">
        <f>SUM(C50:F50)</f>
        <v>2000</v>
      </c>
      <c r="H50" s="26" t="s">
        <v>76</v>
      </c>
      <c r="I50" s="10"/>
    </row>
    <row r="51" spans="1:9" s="73" customFormat="1" ht="23.25" customHeight="1" x14ac:dyDescent="0.25">
      <c r="A51" s="70"/>
      <c r="B51" s="71"/>
      <c r="C51" s="71">
        <f>SUM(C49:C50)</f>
        <v>0</v>
      </c>
      <c r="D51" s="71">
        <f>SUM(D49:D50)</f>
        <v>0</v>
      </c>
      <c r="E51" s="71">
        <f>SUM(E49:E50)</f>
        <v>0</v>
      </c>
      <c r="F51" s="71">
        <f>SUM(F49:F50)</f>
        <v>15777.5</v>
      </c>
      <c r="G51" s="71">
        <f>SUM(C51:F51)</f>
        <v>15777.5</v>
      </c>
      <c r="H51" s="72"/>
    </row>
    <row r="52" spans="1:9" ht="81.75" customHeight="1" x14ac:dyDescent="0.25">
      <c r="A52" s="40">
        <v>22</v>
      </c>
      <c r="B52" s="43" t="s">
        <v>77</v>
      </c>
      <c r="C52" s="25">
        <v>0</v>
      </c>
      <c r="D52" s="27">
        <v>15715.59</v>
      </c>
      <c r="E52" s="25">
        <v>0</v>
      </c>
      <c r="F52" s="25">
        <v>0</v>
      </c>
      <c r="G52" s="25">
        <f>SUM(C52:F52)</f>
        <v>15715.59</v>
      </c>
      <c r="H52" s="26" t="s">
        <v>78</v>
      </c>
      <c r="I52" s="74" t="s">
        <v>35</v>
      </c>
    </row>
    <row r="53" spans="1:9" s="52" customFormat="1" ht="34.5" customHeight="1" x14ac:dyDescent="0.25">
      <c r="A53" s="75"/>
      <c r="B53" s="76" t="s">
        <v>19</v>
      </c>
      <c r="C53" s="71">
        <f>SUM(C52:C52)</f>
        <v>0</v>
      </c>
      <c r="D53" s="71">
        <f>SUM(D52:D52)</f>
        <v>15715.59</v>
      </c>
      <c r="E53" s="71">
        <f>SUM(E52:E52)</f>
        <v>0</v>
      </c>
      <c r="F53" s="71">
        <f>SUM(F52:F52)</f>
        <v>0</v>
      </c>
      <c r="G53" s="71">
        <f>SUM(C53:F53)</f>
        <v>15715.59</v>
      </c>
      <c r="H53" s="77"/>
      <c r="I53" s="51"/>
    </row>
    <row r="54" spans="1:9" x14ac:dyDescent="0.25">
      <c r="A54" s="120" t="s">
        <v>79</v>
      </c>
      <c r="B54" s="120"/>
      <c r="C54" s="120"/>
      <c r="D54" s="120"/>
      <c r="E54" s="120"/>
      <c r="F54" s="120"/>
      <c r="G54" s="120"/>
      <c r="H54" s="120"/>
      <c r="I54"/>
    </row>
    <row r="55" spans="1:9" ht="30" x14ac:dyDescent="0.25">
      <c r="A55" s="40">
        <v>23</v>
      </c>
      <c r="B55" s="43" t="s">
        <v>80</v>
      </c>
      <c r="C55" s="25">
        <v>0</v>
      </c>
      <c r="D55" s="25">
        <v>0</v>
      </c>
      <c r="E55" s="25">
        <v>1233660.3999999999</v>
      </c>
      <c r="F55" s="25">
        <v>0</v>
      </c>
      <c r="G55" s="25">
        <f>SUM(C55:F55)</f>
        <v>1233660.3999999999</v>
      </c>
      <c r="H55" s="26" t="s">
        <v>81</v>
      </c>
      <c r="I55" s="10"/>
    </row>
    <row r="56" spans="1:9" x14ac:dyDescent="0.25">
      <c r="A56" s="40">
        <v>24</v>
      </c>
      <c r="B56" s="43" t="s">
        <v>82</v>
      </c>
      <c r="C56" s="25">
        <v>0</v>
      </c>
      <c r="D56" s="25">
        <v>0</v>
      </c>
      <c r="E56" s="25">
        <v>361436.1</v>
      </c>
      <c r="F56" s="25">
        <v>0</v>
      </c>
      <c r="G56" s="25">
        <f>SUM(C56:F56)</f>
        <v>361436.1</v>
      </c>
      <c r="H56" s="26" t="s">
        <v>83</v>
      </c>
      <c r="I56" s="10"/>
    </row>
    <row r="57" spans="1:9" s="52" customFormat="1" ht="24" customHeight="1" x14ac:dyDescent="0.25">
      <c r="A57" s="75"/>
      <c r="B57" s="76" t="s">
        <v>19</v>
      </c>
      <c r="C57" s="71">
        <f>SUM(C55:C56)</f>
        <v>0</v>
      </c>
      <c r="D57" s="71">
        <f>SUM(D55:D56)</f>
        <v>0</v>
      </c>
      <c r="E57" s="71">
        <f>SUM(E55:E56)</f>
        <v>1595096.5</v>
      </c>
      <c r="F57" s="71">
        <f>SUM(F55:F56)</f>
        <v>0</v>
      </c>
      <c r="G57" s="71">
        <f>SUM(C57:F57)</f>
        <v>1595096.5</v>
      </c>
      <c r="H57" s="77"/>
      <c r="I57" s="51"/>
    </row>
    <row r="58" spans="1:9" x14ac:dyDescent="0.25">
      <c r="A58" s="120" t="s">
        <v>84</v>
      </c>
      <c r="B58" s="120"/>
      <c r="C58" s="120"/>
      <c r="D58" s="120"/>
      <c r="E58" s="120"/>
      <c r="F58" s="120"/>
      <c r="G58" s="120"/>
      <c r="H58" s="120"/>
      <c r="I58"/>
    </row>
    <row r="59" spans="1:9" ht="36" customHeight="1" x14ac:dyDescent="0.25">
      <c r="A59" s="54">
        <v>25</v>
      </c>
      <c r="B59" s="78" t="s">
        <v>85</v>
      </c>
      <c r="C59" s="25">
        <v>53049</v>
      </c>
      <c r="D59" s="25">
        <v>0</v>
      </c>
      <c r="E59" s="25">
        <v>0</v>
      </c>
      <c r="F59" s="25">
        <v>0</v>
      </c>
      <c r="G59" s="25">
        <f>SUM(C59:F59)</f>
        <v>53049</v>
      </c>
      <c r="H59" s="42" t="s">
        <v>86</v>
      </c>
      <c r="I59" s="24" t="s">
        <v>12</v>
      </c>
    </row>
    <row r="60" spans="1:9" ht="36" customHeight="1" x14ac:dyDescent="0.25">
      <c r="A60" s="79"/>
      <c r="B60" s="80" t="s">
        <v>19</v>
      </c>
      <c r="C60" s="71">
        <f>SUM(C59)</f>
        <v>53049</v>
      </c>
      <c r="D60" s="71">
        <f>SUM(D59)</f>
        <v>0</v>
      </c>
      <c r="E60" s="71">
        <f>SUM(E59)</f>
        <v>0</v>
      </c>
      <c r="F60" s="71">
        <f>SUM(F59)</f>
        <v>0</v>
      </c>
      <c r="G60" s="71">
        <f>SUM(C60:F60)</f>
        <v>53049</v>
      </c>
      <c r="H60" s="77"/>
      <c r="I60" s="53"/>
    </row>
    <row r="61" spans="1:9" x14ac:dyDescent="0.25">
      <c r="A61" s="120" t="s">
        <v>87</v>
      </c>
      <c r="B61" s="120"/>
      <c r="C61" s="120"/>
      <c r="D61" s="120"/>
      <c r="E61" s="120"/>
      <c r="F61" s="120"/>
      <c r="G61" s="120"/>
      <c r="H61" s="120"/>
      <c r="I61"/>
    </row>
    <row r="62" spans="1:9" ht="67.5" customHeight="1" x14ac:dyDescent="0.25">
      <c r="A62" s="40">
        <v>26</v>
      </c>
      <c r="B62" s="43" t="s">
        <v>88</v>
      </c>
      <c r="C62" s="25">
        <v>0</v>
      </c>
      <c r="D62" s="27">
        <f>22186.67+1478623.46</f>
        <v>1500810.13</v>
      </c>
      <c r="E62" s="25">
        <v>0</v>
      </c>
      <c r="F62" s="25">
        <v>0</v>
      </c>
      <c r="G62" s="25">
        <f>SUM(C62:F62)</f>
        <v>1500810.13</v>
      </c>
      <c r="H62" s="26" t="s">
        <v>89</v>
      </c>
      <c r="I62" s="24" t="s">
        <v>35</v>
      </c>
    </row>
    <row r="63" spans="1:9" s="52" customFormat="1" x14ac:dyDescent="0.25">
      <c r="A63" s="81"/>
      <c r="B63" s="76" t="s">
        <v>19</v>
      </c>
      <c r="C63" s="71">
        <f>SUM(C62:C62)</f>
        <v>0</v>
      </c>
      <c r="D63" s="71">
        <f>SUM(D62:D62)</f>
        <v>1500810.13</v>
      </c>
      <c r="E63" s="71">
        <f>SUM(E62:E62)</f>
        <v>0</v>
      </c>
      <c r="F63" s="71">
        <f>SUM(F62:F62)</f>
        <v>0</v>
      </c>
      <c r="G63" s="71">
        <f>SUM(C63:F63)</f>
        <v>1500810.13</v>
      </c>
      <c r="H63" s="77"/>
      <c r="I63" s="51"/>
    </row>
    <row r="64" spans="1:9" x14ac:dyDescent="0.25">
      <c r="A64" s="120" t="s">
        <v>90</v>
      </c>
      <c r="B64" s="120"/>
      <c r="C64" s="120"/>
      <c r="D64" s="120"/>
      <c r="E64" s="120"/>
      <c r="F64" s="120"/>
      <c r="G64" s="120"/>
      <c r="H64" s="120"/>
      <c r="I64"/>
    </row>
    <row r="65" spans="1:9" ht="15" customHeight="1" x14ac:dyDescent="0.25">
      <c r="A65" s="121">
        <v>27</v>
      </c>
      <c r="B65" s="122" t="s">
        <v>91</v>
      </c>
      <c r="C65" s="25">
        <v>0</v>
      </c>
      <c r="D65" s="25">
        <v>0</v>
      </c>
      <c r="E65" s="25">
        <v>0</v>
      </c>
      <c r="F65" s="27">
        <v>1771867.03</v>
      </c>
      <c r="G65" s="25">
        <f t="shared" ref="G65:G92" si="2">SUM(C65:F65)</f>
        <v>1771867.03</v>
      </c>
      <c r="H65" s="26" t="s">
        <v>92</v>
      </c>
      <c r="I65" s="24" t="s">
        <v>52</v>
      </c>
    </row>
    <row r="66" spans="1:9" x14ac:dyDescent="0.25">
      <c r="A66" s="121"/>
      <c r="B66" s="122"/>
      <c r="C66" s="25">
        <v>0</v>
      </c>
      <c r="D66" s="25">
        <v>0</v>
      </c>
      <c r="E66" s="25">
        <v>0</v>
      </c>
      <c r="F66" s="27">
        <v>2601958.27</v>
      </c>
      <c r="G66" s="25">
        <f t="shared" si="2"/>
        <v>2601958.27</v>
      </c>
      <c r="H66" s="26" t="s">
        <v>93</v>
      </c>
      <c r="I66" s="24" t="s">
        <v>35</v>
      </c>
    </row>
    <row r="67" spans="1:9" x14ac:dyDescent="0.25">
      <c r="A67" s="121"/>
      <c r="B67" s="122"/>
      <c r="C67" s="25">
        <v>0</v>
      </c>
      <c r="D67" s="25">
        <v>0</v>
      </c>
      <c r="E67" s="25">
        <v>0</v>
      </c>
      <c r="F67" s="25">
        <v>0</v>
      </c>
      <c r="G67" s="25">
        <f t="shared" si="2"/>
        <v>0</v>
      </c>
      <c r="H67" s="26" t="s">
        <v>94</v>
      </c>
      <c r="I67" s="10" t="s">
        <v>52</v>
      </c>
    </row>
    <row r="68" spans="1:9" x14ac:dyDescent="0.25">
      <c r="A68" s="121"/>
      <c r="B68" s="122"/>
      <c r="C68" s="25">
        <v>0</v>
      </c>
      <c r="D68" s="27">
        <v>4259334.92</v>
      </c>
      <c r="E68" s="25">
        <v>0</v>
      </c>
      <c r="F68" s="25">
        <v>0</v>
      </c>
      <c r="G68" s="25">
        <f t="shared" si="2"/>
        <v>4259334.92</v>
      </c>
      <c r="H68" s="26" t="s">
        <v>95</v>
      </c>
      <c r="I68" s="10"/>
    </row>
    <row r="69" spans="1:9" x14ac:dyDescent="0.25">
      <c r="A69" s="121"/>
      <c r="B69" s="122"/>
      <c r="C69" s="25">
        <v>0</v>
      </c>
      <c r="D69" s="27">
        <v>1285932.72</v>
      </c>
      <c r="E69" s="25">
        <v>0</v>
      </c>
      <c r="F69" s="25">
        <v>0</v>
      </c>
      <c r="G69" s="25">
        <f t="shared" si="2"/>
        <v>1285932.72</v>
      </c>
      <c r="H69" s="26" t="s">
        <v>96</v>
      </c>
      <c r="I69" s="10"/>
    </row>
    <row r="70" spans="1:9" x14ac:dyDescent="0.25">
      <c r="A70" s="121"/>
      <c r="B70" s="122"/>
      <c r="C70" s="25">
        <v>0</v>
      </c>
      <c r="D70" s="27">
        <v>2787.38</v>
      </c>
      <c r="E70" s="25">
        <v>0</v>
      </c>
      <c r="F70" s="27">
        <v>5754.99</v>
      </c>
      <c r="G70" s="25">
        <f t="shared" si="2"/>
        <v>8542.369999999999</v>
      </c>
      <c r="H70" s="26" t="s">
        <v>97</v>
      </c>
      <c r="I70" s="10"/>
    </row>
    <row r="71" spans="1:9" x14ac:dyDescent="0.25">
      <c r="A71" s="121"/>
      <c r="B71" s="122"/>
      <c r="C71" s="25">
        <v>0</v>
      </c>
      <c r="D71" s="25">
        <v>0</v>
      </c>
      <c r="E71" s="25">
        <v>0</v>
      </c>
      <c r="F71" s="27">
        <v>11615119.23</v>
      </c>
      <c r="G71" s="25">
        <f t="shared" si="2"/>
        <v>11615119.23</v>
      </c>
      <c r="H71" s="26" t="s">
        <v>98</v>
      </c>
      <c r="I71" s="10"/>
    </row>
    <row r="72" spans="1:9" x14ac:dyDescent="0.25">
      <c r="A72" s="121"/>
      <c r="B72" s="122"/>
      <c r="C72" s="25">
        <v>0</v>
      </c>
      <c r="D72" s="25">
        <v>0</v>
      </c>
      <c r="E72" s="25">
        <v>0</v>
      </c>
      <c r="F72" s="27">
        <v>3896459.94</v>
      </c>
      <c r="G72" s="25">
        <f t="shared" si="2"/>
        <v>3896459.94</v>
      </c>
      <c r="H72" s="26" t="s">
        <v>99</v>
      </c>
      <c r="I72" s="10"/>
    </row>
    <row r="73" spans="1:9" x14ac:dyDescent="0.25">
      <c r="A73" s="121"/>
      <c r="B73" s="122"/>
      <c r="C73" s="25">
        <v>0</v>
      </c>
      <c r="D73" s="27">
        <v>1273968.76</v>
      </c>
      <c r="E73" s="25">
        <v>0</v>
      </c>
      <c r="F73" s="25">
        <v>0</v>
      </c>
      <c r="G73" s="25">
        <f t="shared" si="2"/>
        <v>1273968.76</v>
      </c>
      <c r="H73" s="42" t="s">
        <v>100</v>
      </c>
      <c r="I73" s="10"/>
    </row>
    <row r="74" spans="1:9" x14ac:dyDescent="0.25">
      <c r="A74" s="121"/>
      <c r="B74" s="122"/>
      <c r="C74" s="25">
        <v>0</v>
      </c>
      <c r="D74" s="25">
        <v>0</v>
      </c>
      <c r="E74" s="27">
        <v>13978</v>
      </c>
      <c r="F74" s="25">
        <v>0</v>
      </c>
      <c r="G74" s="25">
        <f t="shared" si="2"/>
        <v>13978</v>
      </c>
      <c r="H74" s="26" t="s">
        <v>101</v>
      </c>
      <c r="I74" s="10"/>
    </row>
    <row r="75" spans="1:9" x14ac:dyDescent="0.25">
      <c r="A75" s="121"/>
      <c r="B75" s="122"/>
      <c r="C75" s="25">
        <v>0</v>
      </c>
      <c r="D75" s="25">
        <v>0</v>
      </c>
      <c r="E75" s="25">
        <v>0</v>
      </c>
      <c r="F75" s="25">
        <v>0</v>
      </c>
      <c r="G75" s="25">
        <f t="shared" si="2"/>
        <v>0</v>
      </c>
      <c r="H75" s="42" t="s">
        <v>102</v>
      </c>
      <c r="I75" s="24" t="s">
        <v>35</v>
      </c>
    </row>
    <row r="76" spans="1:9" s="36" customFormat="1" ht="20.25" customHeight="1" x14ac:dyDescent="0.2">
      <c r="A76" s="82"/>
      <c r="B76" s="76" t="s">
        <v>19</v>
      </c>
      <c r="C76" s="71">
        <f>SUM(C65:C75)</f>
        <v>0</v>
      </c>
      <c r="D76" s="71">
        <f>SUM(D65:D75)</f>
        <v>6822023.7799999993</v>
      </c>
      <c r="E76" s="71">
        <f>SUM(E65:E75)</f>
        <v>13978</v>
      </c>
      <c r="F76" s="71">
        <f>SUM(F65:F75)</f>
        <v>19891159.460000001</v>
      </c>
      <c r="G76" s="71">
        <f t="shared" si="2"/>
        <v>26727161.240000002</v>
      </c>
      <c r="H76" s="83"/>
      <c r="I76" s="35"/>
    </row>
    <row r="77" spans="1:9" ht="28.5" customHeight="1" x14ac:dyDescent="0.25">
      <c r="A77" s="40">
        <v>28</v>
      </c>
      <c r="B77" s="43" t="s">
        <v>103</v>
      </c>
      <c r="C77" s="25">
        <v>0</v>
      </c>
      <c r="D77" s="25">
        <v>0</v>
      </c>
      <c r="E77" s="25">
        <v>0</v>
      </c>
      <c r="F77" s="27">
        <v>813589.05</v>
      </c>
      <c r="G77" s="25">
        <f t="shared" si="2"/>
        <v>813589.05</v>
      </c>
      <c r="H77" s="42" t="s">
        <v>104</v>
      </c>
      <c r="I77" s="24" t="s">
        <v>35</v>
      </c>
    </row>
    <row r="78" spans="1:9" s="36" customFormat="1" ht="56.25" customHeight="1" x14ac:dyDescent="0.2">
      <c r="A78" s="40">
        <v>29</v>
      </c>
      <c r="B78" s="43" t="s">
        <v>105</v>
      </c>
      <c r="C78" s="25">
        <v>0</v>
      </c>
      <c r="D78" s="25">
        <v>0</v>
      </c>
      <c r="E78" s="25">
        <v>173537.01</v>
      </c>
      <c r="F78" s="25">
        <v>0</v>
      </c>
      <c r="G78" s="25">
        <f t="shared" si="2"/>
        <v>173537.01</v>
      </c>
      <c r="H78" s="26" t="s">
        <v>106</v>
      </c>
      <c r="I78" s="123" t="s">
        <v>12</v>
      </c>
    </row>
    <row r="79" spans="1:9" ht="57.75" customHeight="1" x14ac:dyDescent="0.25">
      <c r="A79" s="40">
        <v>30</v>
      </c>
      <c r="B79" s="45" t="s">
        <v>107</v>
      </c>
      <c r="C79" s="25">
        <v>0</v>
      </c>
      <c r="D79" s="25">
        <v>0</v>
      </c>
      <c r="E79" s="25">
        <v>767945.41</v>
      </c>
      <c r="F79" s="25">
        <v>0</v>
      </c>
      <c r="G79" s="25">
        <f t="shared" si="2"/>
        <v>767945.41</v>
      </c>
      <c r="H79" s="26" t="s">
        <v>108</v>
      </c>
      <c r="I79" s="123"/>
    </row>
    <row r="80" spans="1:9" ht="19.5" customHeight="1" x14ac:dyDescent="0.25">
      <c r="A80" s="121">
        <v>31</v>
      </c>
      <c r="B80" s="122" t="s">
        <v>109</v>
      </c>
      <c r="C80" s="25">
        <v>0</v>
      </c>
      <c r="D80" s="25">
        <v>0</v>
      </c>
      <c r="E80" s="25">
        <v>2165643.75</v>
      </c>
      <c r="F80" s="25">
        <v>0</v>
      </c>
      <c r="G80" s="25">
        <f t="shared" si="2"/>
        <v>2165643.75</v>
      </c>
      <c r="H80" s="26" t="s">
        <v>110</v>
      </c>
      <c r="I80" s="10" t="s">
        <v>52</v>
      </c>
    </row>
    <row r="81" spans="1:73" ht="19.5" customHeight="1" x14ac:dyDescent="0.25">
      <c r="A81" s="121"/>
      <c r="B81" s="122"/>
      <c r="C81" s="25">
        <v>0</v>
      </c>
      <c r="D81" s="25">
        <v>0</v>
      </c>
      <c r="E81" s="25">
        <v>345375.67</v>
      </c>
      <c r="F81" s="25">
        <v>0</v>
      </c>
      <c r="G81" s="25">
        <f t="shared" si="2"/>
        <v>345375.67</v>
      </c>
      <c r="H81" s="26" t="s">
        <v>111</v>
      </c>
      <c r="I81" s="10"/>
    </row>
    <row r="82" spans="1:73" ht="19.5" customHeight="1" x14ac:dyDescent="0.25">
      <c r="A82" s="121"/>
      <c r="B82" s="122"/>
      <c r="C82" s="25">
        <v>0</v>
      </c>
      <c r="D82" s="25">
        <v>0</v>
      </c>
      <c r="E82" s="25">
        <v>387.12</v>
      </c>
      <c r="F82" s="25">
        <v>0</v>
      </c>
      <c r="G82" s="25">
        <f t="shared" si="2"/>
        <v>387.12</v>
      </c>
      <c r="H82" s="42" t="s">
        <v>112</v>
      </c>
      <c r="I82" s="10"/>
    </row>
    <row r="83" spans="1:73" s="36" customFormat="1" ht="19.5" customHeight="1" x14ac:dyDescent="0.2">
      <c r="A83" s="82"/>
      <c r="B83" s="76" t="s">
        <v>19</v>
      </c>
      <c r="C83" s="71">
        <f>SUM(C77:C82)</f>
        <v>0</v>
      </c>
      <c r="D83" s="71">
        <f>SUM(D77:D82)</f>
        <v>0</v>
      </c>
      <c r="E83" s="71">
        <f>SUM(E77:E82)</f>
        <v>3452888.96</v>
      </c>
      <c r="F83" s="71">
        <f>SUM(F77:F82)</f>
        <v>813589.05</v>
      </c>
      <c r="G83" s="71">
        <f t="shared" si="2"/>
        <v>4266478.01</v>
      </c>
      <c r="H83" s="84"/>
      <c r="I83" s="35"/>
    </row>
    <row r="84" spans="1:73" ht="21.75" customHeight="1" x14ac:dyDescent="0.25">
      <c r="A84" s="121">
        <v>32</v>
      </c>
      <c r="B84" s="122" t="s">
        <v>113</v>
      </c>
      <c r="C84" s="25">
        <v>0</v>
      </c>
      <c r="D84" s="27">
        <v>690869.52</v>
      </c>
      <c r="E84" s="25">
        <v>0</v>
      </c>
      <c r="F84" s="25">
        <v>0</v>
      </c>
      <c r="G84" s="25">
        <f t="shared" si="2"/>
        <v>690869.52</v>
      </c>
      <c r="H84" s="26" t="s">
        <v>114</v>
      </c>
      <c r="I84" s="10" t="s">
        <v>35</v>
      </c>
    </row>
    <row r="85" spans="1:73" ht="21.75" customHeight="1" x14ac:dyDescent="0.25">
      <c r="A85" s="121"/>
      <c r="B85" s="122"/>
      <c r="C85" s="25">
        <v>0</v>
      </c>
      <c r="D85" s="25">
        <v>0</v>
      </c>
      <c r="E85" s="25">
        <v>0</v>
      </c>
      <c r="F85" s="27">
        <v>809591.78</v>
      </c>
      <c r="G85" s="25">
        <f t="shared" si="2"/>
        <v>809591.78</v>
      </c>
      <c r="H85" s="26" t="s">
        <v>115</v>
      </c>
      <c r="I85" s="10"/>
    </row>
    <row r="86" spans="1:73" ht="21.75" customHeight="1" x14ac:dyDescent="0.25">
      <c r="A86" s="121"/>
      <c r="B86" s="122"/>
      <c r="C86" s="25">
        <v>0</v>
      </c>
      <c r="D86" s="25">
        <v>0</v>
      </c>
      <c r="E86" s="25">
        <v>0</v>
      </c>
      <c r="F86" s="27">
        <v>159848.14000000001</v>
      </c>
      <c r="G86" s="25">
        <f t="shared" si="2"/>
        <v>159848.14000000001</v>
      </c>
      <c r="H86" s="26" t="s">
        <v>116</v>
      </c>
      <c r="I86" s="10"/>
    </row>
    <row r="87" spans="1:73" ht="27.75" customHeight="1" x14ac:dyDescent="0.25">
      <c r="A87" s="82"/>
      <c r="B87" s="76" t="s">
        <v>19</v>
      </c>
      <c r="C87" s="71">
        <f>SUM(C84:C86)</f>
        <v>0</v>
      </c>
      <c r="D87" s="71">
        <f>SUM(D84:D86)</f>
        <v>690869.52</v>
      </c>
      <c r="E87" s="71">
        <f>SUM(E84:E86)</f>
        <v>0</v>
      </c>
      <c r="F87" s="71">
        <f>SUM(F84:F86)</f>
        <v>969439.92</v>
      </c>
      <c r="G87" s="71">
        <f t="shared" si="2"/>
        <v>1660309.44</v>
      </c>
      <c r="H87" s="77"/>
      <c r="I87" s="53"/>
    </row>
    <row r="88" spans="1:73" ht="95.25" customHeight="1" x14ac:dyDescent="0.25">
      <c r="A88" s="40">
        <v>33</v>
      </c>
      <c r="B88" s="43" t="s">
        <v>117</v>
      </c>
      <c r="C88" s="25">
        <v>0</v>
      </c>
      <c r="D88" s="25">
        <v>0</v>
      </c>
      <c r="E88" s="25">
        <v>0</v>
      </c>
      <c r="F88" s="27">
        <v>375000.64</v>
      </c>
      <c r="G88" s="25">
        <f t="shared" si="2"/>
        <v>375000.64</v>
      </c>
      <c r="H88" s="26" t="s">
        <v>118</v>
      </c>
      <c r="I88" s="74"/>
    </row>
    <row r="89" spans="1:73" ht="33.75" customHeight="1" x14ac:dyDescent="0.25">
      <c r="A89" s="40">
        <v>34</v>
      </c>
      <c r="B89" s="85" t="s">
        <v>119</v>
      </c>
      <c r="C89" s="25">
        <v>0</v>
      </c>
      <c r="D89" s="25">
        <v>0</v>
      </c>
      <c r="E89" s="25">
        <v>0</v>
      </c>
      <c r="F89" s="27">
        <f>1259280.09+9167891.64</f>
        <v>10427171.73</v>
      </c>
      <c r="G89" s="25">
        <f t="shared" si="2"/>
        <v>10427171.73</v>
      </c>
      <c r="H89" s="86" t="s">
        <v>120</v>
      </c>
      <c r="I89" s="10" t="s">
        <v>121</v>
      </c>
    </row>
    <row r="90" spans="1:73" ht="74.25" customHeight="1" x14ac:dyDescent="0.25">
      <c r="A90" s="40">
        <v>35</v>
      </c>
      <c r="B90" s="87" t="s">
        <v>122</v>
      </c>
      <c r="C90" s="25">
        <v>0</v>
      </c>
      <c r="D90" s="25">
        <v>0</v>
      </c>
      <c r="E90" s="27">
        <v>52546.32</v>
      </c>
      <c r="F90" s="25">
        <v>0</v>
      </c>
      <c r="G90" s="25">
        <f t="shared" si="2"/>
        <v>52546.32</v>
      </c>
      <c r="H90" s="86" t="s">
        <v>123</v>
      </c>
      <c r="I90" s="10"/>
    </row>
    <row r="91" spans="1:73" ht="54.75" customHeight="1" x14ac:dyDescent="0.25">
      <c r="A91" s="40">
        <v>36</v>
      </c>
      <c r="B91" s="87" t="s">
        <v>124</v>
      </c>
      <c r="C91" s="25">
        <v>0</v>
      </c>
      <c r="D91" s="25">
        <v>0</v>
      </c>
      <c r="E91" s="27">
        <v>32085</v>
      </c>
      <c r="F91" s="25">
        <v>0</v>
      </c>
      <c r="G91" s="25">
        <f t="shared" si="2"/>
        <v>32085</v>
      </c>
      <c r="H91" s="86" t="s">
        <v>125</v>
      </c>
      <c r="I91" s="88" t="s">
        <v>121</v>
      </c>
    </row>
    <row r="92" spans="1:73" s="93" customFormat="1" ht="18" customHeight="1" x14ac:dyDescent="0.25">
      <c r="A92" s="89"/>
      <c r="B92" s="90" t="s">
        <v>19</v>
      </c>
      <c r="C92" s="71">
        <f>SUM(C88:C91)</f>
        <v>0</v>
      </c>
      <c r="D92" s="71">
        <f>SUM(D88:D91)</f>
        <v>0</v>
      </c>
      <c r="E92" s="71">
        <f>SUM(E88:E91)</f>
        <v>84631.32</v>
      </c>
      <c r="F92" s="71">
        <f>SUM(F88:F91)</f>
        <v>10802172.370000001</v>
      </c>
      <c r="G92" s="71">
        <f t="shared" si="2"/>
        <v>10886803.690000001</v>
      </c>
      <c r="H92" s="77"/>
      <c r="I92" s="9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92"/>
    </row>
    <row r="93" spans="1:73" x14ac:dyDescent="0.25">
      <c r="A93" s="120" t="s">
        <v>126</v>
      </c>
      <c r="B93" s="120"/>
      <c r="C93" s="120"/>
      <c r="D93" s="120"/>
      <c r="E93" s="120"/>
      <c r="F93" s="120"/>
      <c r="G93" s="120"/>
      <c r="H93" s="120"/>
      <c r="I93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</row>
    <row r="94" spans="1:73" ht="13.5" customHeight="1" x14ac:dyDescent="0.25">
      <c r="A94" s="2">
        <v>37</v>
      </c>
      <c r="B94" s="122" t="s">
        <v>127</v>
      </c>
      <c r="C94" s="25">
        <v>0</v>
      </c>
      <c r="D94" s="27">
        <v>125048.87</v>
      </c>
      <c r="E94" s="25">
        <v>0</v>
      </c>
      <c r="F94" s="25">
        <v>0</v>
      </c>
      <c r="G94" s="25">
        <f t="shared" ref="G94:G101" si="3">SUM(C94:F94)</f>
        <v>125048.87</v>
      </c>
      <c r="H94" s="26" t="s">
        <v>128</v>
      </c>
      <c r="I94" s="94"/>
    </row>
    <row r="95" spans="1:73" ht="13.5" customHeight="1" x14ac:dyDescent="0.25">
      <c r="A95" s="2"/>
      <c r="B95" s="122"/>
      <c r="C95" s="25">
        <v>0</v>
      </c>
      <c r="D95" s="25">
        <v>0</v>
      </c>
      <c r="E95" s="25">
        <v>0</v>
      </c>
      <c r="F95" s="27">
        <v>116863</v>
      </c>
      <c r="G95" s="25">
        <f t="shared" si="3"/>
        <v>116863</v>
      </c>
      <c r="H95" s="26" t="s">
        <v>129</v>
      </c>
      <c r="I95" s="10" t="s">
        <v>52</v>
      </c>
    </row>
    <row r="96" spans="1:73" ht="13.5" customHeight="1" x14ac:dyDescent="0.25">
      <c r="A96" s="2"/>
      <c r="B96" s="122"/>
      <c r="C96" s="25">
        <v>0</v>
      </c>
      <c r="D96" s="25">
        <v>0</v>
      </c>
      <c r="E96" s="25">
        <v>0</v>
      </c>
      <c r="F96" s="27">
        <v>1045522.1</v>
      </c>
      <c r="G96" s="25">
        <f t="shared" si="3"/>
        <v>1045522.1</v>
      </c>
      <c r="H96" s="26" t="s">
        <v>130</v>
      </c>
      <c r="I96" s="10"/>
    </row>
    <row r="97" spans="1:9" ht="13.5" customHeight="1" x14ac:dyDescent="0.25">
      <c r="A97" s="2"/>
      <c r="B97" s="122"/>
      <c r="C97" s="25">
        <v>0</v>
      </c>
      <c r="D97" s="25">
        <v>0</v>
      </c>
      <c r="E97" s="25">
        <v>0</v>
      </c>
      <c r="F97" s="27">
        <v>144948.32</v>
      </c>
      <c r="G97" s="25">
        <f t="shared" si="3"/>
        <v>144948.32</v>
      </c>
      <c r="H97" s="26" t="s">
        <v>131</v>
      </c>
      <c r="I97" s="10"/>
    </row>
    <row r="98" spans="1:9" ht="13.5" customHeight="1" x14ac:dyDescent="0.25">
      <c r="A98" s="2"/>
      <c r="B98" s="122"/>
      <c r="C98" s="25">
        <v>0</v>
      </c>
      <c r="D98" s="25">
        <v>0</v>
      </c>
      <c r="E98" s="25">
        <v>0</v>
      </c>
      <c r="F98" s="27">
        <v>17559</v>
      </c>
      <c r="G98" s="25">
        <f t="shared" si="3"/>
        <v>17559</v>
      </c>
      <c r="H98" s="26" t="s">
        <v>132</v>
      </c>
      <c r="I98" s="10"/>
    </row>
    <row r="99" spans="1:9" ht="13.5" customHeight="1" x14ac:dyDescent="0.25">
      <c r="A99" s="2"/>
      <c r="B99" s="122"/>
      <c r="C99" s="25">
        <v>0</v>
      </c>
      <c r="D99" s="25">
        <v>0</v>
      </c>
      <c r="E99" s="25">
        <v>0</v>
      </c>
      <c r="F99" s="27">
        <v>774500.69</v>
      </c>
      <c r="G99" s="25">
        <f t="shared" si="3"/>
        <v>774500.69</v>
      </c>
      <c r="H99" s="26" t="s">
        <v>133</v>
      </c>
      <c r="I99" s="10" t="s">
        <v>35</v>
      </c>
    </row>
    <row r="100" spans="1:9" ht="13.5" customHeight="1" x14ac:dyDescent="0.25">
      <c r="A100" s="2"/>
      <c r="B100" s="122"/>
      <c r="C100" s="25">
        <v>0</v>
      </c>
      <c r="D100" s="25">
        <v>0</v>
      </c>
      <c r="E100" s="25">
        <v>0</v>
      </c>
      <c r="F100" s="27">
        <v>72756</v>
      </c>
      <c r="G100" s="25">
        <f t="shared" si="3"/>
        <v>72756</v>
      </c>
      <c r="H100" s="42" t="s">
        <v>134</v>
      </c>
      <c r="I100" s="10"/>
    </row>
    <row r="101" spans="1:9" s="36" customFormat="1" ht="14.25" customHeight="1" x14ac:dyDescent="0.2">
      <c r="A101" s="82"/>
      <c r="B101" s="76" t="s">
        <v>19</v>
      </c>
      <c r="C101" s="71">
        <f>SUM(C94:C100)</f>
        <v>0</v>
      </c>
      <c r="D101" s="71">
        <f>SUM(D94:D100)</f>
        <v>125048.87</v>
      </c>
      <c r="E101" s="71">
        <f>SUM(E94:E100)</f>
        <v>0</v>
      </c>
      <c r="F101" s="71">
        <f>SUM(F94:F100)</f>
        <v>2172149.1100000003</v>
      </c>
      <c r="G101" s="71">
        <f t="shared" si="3"/>
        <v>2297197.9800000004</v>
      </c>
      <c r="H101" s="95"/>
      <c r="I101" s="35"/>
    </row>
    <row r="102" spans="1:9" x14ac:dyDescent="0.25">
      <c r="A102" s="120" t="s">
        <v>135</v>
      </c>
      <c r="B102" s="120"/>
      <c r="C102" s="120"/>
      <c r="D102" s="120"/>
      <c r="E102" s="120"/>
      <c r="F102" s="120"/>
      <c r="G102" s="120"/>
      <c r="H102" s="120"/>
      <c r="I102"/>
    </row>
    <row r="103" spans="1:9" ht="31.5" customHeight="1" x14ac:dyDescent="0.25">
      <c r="A103" s="46">
        <v>38</v>
      </c>
      <c r="B103" s="47" t="s">
        <v>136</v>
      </c>
      <c r="C103" s="25">
        <v>0</v>
      </c>
      <c r="D103" s="27">
        <v>376864.59</v>
      </c>
      <c r="E103" s="25">
        <v>0</v>
      </c>
      <c r="F103" s="25">
        <v>0</v>
      </c>
      <c r="G103" s="25">
        <f t="shared" ref="G103:G113" si="4">SUM(C103:F103)</f>
        <v>376864.59</v>
      </c>
      <c r="H103" s="26" t="s">
        <v>137</v>
      </c>
      <c r="I103" s="96" t="s">
        <v>35</v>
      </c>
    </row>
    <row r="104" spans="1:9" s="36" customFormat="1" ht="22.5" customHeight="1" x14ac:dyDescent="0.2">
      <c r="A104" s="82"/>
      <c r="B104" s="76" t="s">
        <v>19</v>
      </c>
      <c r="C104" s="71">
        <f>SUM(C103:C103)</f>
        <v>0</v>
      </c>
      <c r="D104" s="71">
        <f>SUM(D103:D103)</f>
        <v>376864.59</v>
      </c>
      <c r="E104" s="71">
        <f>SUM(E103:E103)</f>
        <v>0</v>
      </c>
      <c r="F104" s="71">
        <f>SUM(F103:F103)</f>
        <v>0</v>
      </c>
      <c r="G104" s="71">
        <f t="shared" si="4"/>
        <v>376864.59</v>
      </c>
      <c r="H104" s="77"/>
      <c r="I104" s="35"/>
    </row>
    <row r="105" spans="1:9" ht="33" customHeight="1" x14ac:dyDescent="0.25">
      <c r="A105" s="54">
        <v>39</v>
      </c>
      <c r="B105" s="43" t="s">
        <v>138</v>
      </c>
      <c r="C105" s="25">
        <v>0</v>
      </c>
      <c r="D105" s="27">
        <v>137162.29999999999</v>
      </c>
      <c r="E105" s="25">
        <v>0</v>
      </c>
      <c r="F105" s="25">
        <v>0</v>
      </c>
      <c r="G105" s="25">
        <f t="shared" si="4"/>
        <v>137162.29999999999</v>
      </c>
      <c r="H105" s="26" t="s">
        <v>139</v>
      </c>
      <c r="I105" s="10" t="s">
        <v>140</v>
      </c>
    </row>
    <row r="106" spans="1:9" ht="21.75" customHeight="1" x14ac:dyDescent="0.25">
      <c r="A106" s="54">
        <v>40</v>
      </c>
      <c r="B106" s="43" t="s">
        <v>141</v>
      </c>
      <c r="C106" s="25">
        <v>0</v>
      </c>
      <c r="D106" s="27">
        <v>82826.89</v>
      </c>
      <c r="E106" s="25">
        <v>0</v>
      </c>
      <c r="F106" s="25">
        <v>0</v>
      </c>
      <c r="G106" s="25">
        <f t="shared" si="4"/>
        <v>82826.89</v>
      </c>
      <c r="H106" s="26" t="s">
        <v>142</v>
      </c>
      <c r="I106" s="10"/>
    </row>
    <row r="107" spans="1:9" ht="26.25" customHeight="1" x14ac:dyDescent="0.25">
      <c r="A107" s="54">
        <v>41</v>
      </c>
      <c r="B107" s="43" t="s">
        <v>143</v>
      </c>
      <c r="C107" s="25">
        <v>0</v>
      </c>
      <c r="D107" s="27">
        <f>170220.3+22000</f>
        <v>192220.3</v>
      </c>
      <c r="E107" s="25">
        <v>0</v>
      </c>
      <c r="F107" s="25">
        <v>0</v>
      </c>
      <c r="G107" s="25">
        <f t="shared" si="4"/>
        <v>192220.3</v>
      </c>
      <c r="H107" s="26" t="s">
        <v>144</v>
      </c>
      <c r="I107" s="10"/>
    </row>
    <row r="108" spans="1:9" ht="21" customHeight="1" x14ac:dyDescent="0.25">
      <c r="A108" s="54">
        <v>42</v>
      </c>
      <c r="B108" s="44" t="s">
        <v>145</v>
      </c>
      <c r="C108" s="25">
        <v>0</v>
      </c>
      <c r="D108" s="27">
        <f>321864.84+190629</f>
        <v>512493.84</v>
      </c>
      <c r="E108" s="25">
        <v>0</v>
      </c>
      <c r="F108" s="25">
        <v>0</v>
      </c>
      <c r="G108" s="25">
        <f t="shared" si="4"/>
        <v>512493.84</v>
      </c>
      <c r="H108" s="26" t="s">
        <v>146</v>
      </c>
      <c r="I108" s="10"/>
    </row>
    <row r="109" spans="1:9" ht="17.25" customHeight="1" x14ac:dyDescent="0.25">
      <c r="A109" s="54">
        <v>43</v>
      </c>
      <c r="B109" s="44" t="s">
        <v>147</v>
      </c>
      <c r="C109" s="25">
        <v>0</v>
      </c>
      <c r="D109" s="27">
        <f>703707.97+117999.23</f>
        <v>821707.2</v>
      </c>
      <c r="E109" s="25">
        <v>0</v>
      </c>
      <c r="F109" s="25">
        <v>0</v>
      </c>
      <c r="G109" s="25">
        <f t="shared" si="4"/>
        <v>821707.2</v>
      </c>
      <c r="H109" s="26" t="s">
        <v>148</v>
      </c>
      <c r="I109" s="10"/>
    </row>
    <row r="110" spans="1:9" ht="68.45" customHeight="1" x14ac:dyDescent="0.25">
      <c r="A110" s="54">
        <v>44</v>
      </c>
      <c r="B110" s="43" t="s">
        <v>149</v>
      </c>
      <c r="C110" s="25">
        <v>0</v>
      </c>
      <c r="D110" s="27">
        <v>16709.39</v>
      </c>
      <c r="E110" s="25">
        <v>0</v>
      </c>
      <c r="F110" s="25">
        <v>0</v>
      </c>
      <c r="G110" s="25">
        <f t="shared" si="4"/>
        <v>16709.39</v>
      </c>
      <c r="H110" s="26" t="s">
        <v>150</v>
      </c>
      <c r="I110" s="10"/>
    </row>
    <row r="111" spans="1:9" ht="26.25" customHeight="1" x14ac:dyDescent="0.25">
      <c r="A111" s="54">
        <v>45</v>
      </c>
      <c r="B111" s="44" t="s">
        <v>151</v>
      </c>
      <c r="C111" s="25">
        <v>0</v>
      </c>
      <c r="D111" s="27">
        <v>177529.7</v>
      </c>
      <c r="E111" s="25">
        <v>0</v>
      </c>
      <c r="F111" s="25">
        <v>0</v>
      </c>
      <c r="G111" s="25">
        <f t="shared" si="4"/>
        <v>177529.7</v>
      </c>
      <c r="H111" s="26" t="s">
        <v>152</v>
      </c>
      <c r="I111" s="10"/>
    </row>
    <row r="112" spans="1:9" ht="37.5" customHeight="1" x14ac:dyDescent="0.25">
      <c r="A112" s="54">
        <v>46</v>
      </c>
      <c r="B112" s="43" t="s">
        <v>153</v>
      </c>
      <c r="C112" s="25">
        <v>0</v>
      </c>
      <c r="D112" s="27">
        <f>10703.51+281874.25</f>
        <v>292577.76</v>
      </c>
      <c r="E112" s="25">
        <v>0</v>
      </c>
      <c r="F112" s="25">
        <v>0</v>
      </c>
      <c r="G112" s="25">
        <f t="shared" si="4"/>
        <v>292577.76</v>
      </c>
      <c r="H112" s="26" t="s">
        <v>154</v>
      </c>
      <c r="I112" s="10"/>
    </row>
    <row r="113" spans="1:9" s="98" customFormat="1" ht="37.5" customHeight="1" x14ac:dyDescent="0.25">
      <c r="A113" s="97"/>
      <c r="B113" s="76" t="s">
        <v>19</v>
      </c>
      <c r="C113" s="71">
        <f>SUM(C105:C112)</f>
        <v>0</v>
      </c>
      <c r="D113" s="71">
        <f>SUM(D105:D112)</f>
        <v>2233227.38</v>
      </c>
      <c r="E113" s="71">
        <f>SUM(E105:E112)</f>
        <v>0</v>
      </c>
      <c r="F113" s="71">
        <f>SUM(F105:F112)</f>
        <v>0</v>
      </c>
      <c r="G113" s="71">
        <f t="shared" si="4"/>
        <v>2233227.38</v>
      </c>
      <c r="H113" s="77"/>
      <c r="I113" s="53"/>
    </row>
    <row r="114" spans="1:9" ht="42.75" customHeight="1" x14ac:dyDescent="0.25">
      <c r="A114" s="124" t="s">
        <v>155</v>
      </c>
      <c r="B114" s="124"/>
      <c r="C114" s="124"/>
      <c r="D114" s="124"/>
      <c r="E114" s="124"/>
      <c r="F114" s="124"/>
      <c r="G114" s="124"/>
      <c r="H114" s="124"/>
      <c r="I114"/>
    </row>
    <row r="115" spans="1:9" ht="51.6" customHeight="1" x14ac:dyDescent="0.25">
      <c r="A115" s="99">
        <v>47</v>
      </c>
      <c r="B115" s="85" t="s">
        <v>156</v>
      </c>
      <c r="C115" s="25">
        <v>0</v>
      </c>
      <c r="D115" s="25">
        <v>0</v>
      </c>
      <c r="E115" s="25">
        <v>0</v>
      </c>
      <c r="F115" s="25">
        <v>0</v>
      </c>
      <c r="G115" s="25">
        <f>SUM(C115:F115)</f>
        <v>0</v>
      </c>
      <c r="H115" s="86" t="s">
        <v>157</v>
      </c>
      <c r="I115" s="24" t="s">
        <v>121</v>
      </c>
    </row>
    <row r="116" spans="1:9" ht="19.5" customHeight="1" x14ac:dyDescent="0.25">
      <c r="A116" s="82"/>
      <c r="B116" s="90" t="s">
        <v>19</v>
      </c>
      <c r="C116" s="100">
        <f>SUM(C115:C115)</f>
        <v>0</v>
      </c>
      <c r="D116" s="100">
        <f>SUM(D115:D115)</f>
        <v>0</v>
      </c>
      <c r="E116" s="100">
        <f>SUM(E115:E115)</f>
        <v>0</v>
      </c>
      <c r="F116" s="100">
        <f>SUM(F115:F115)</f>
        <v>0</v>
      </c>
      <c r="G116" s="71">
        <f>SUM(C116:F116)</f>
        <v>0</v>
      </c>
      <c r="H116" s="77"/>
      <c r="I116"/>
    </row>
    <row r="117" spans="1:9" ht="50.25" customHeight="1" x14ac:dyDescent="0.25">
      <c r="A117" s="46">
        <v>48</v>
      </c>
      <c r="B117" s="43" t="s">
        <v>158</v>
      </c>
      <c r="C117" s="25">
        <v>0</v>
      </c>
      <c r="D117" s="25">
        <v>0</v>
      </c>
      <c r="E117" s="25">
        <v>0</v>
      </c>
      <c r="F117" s="25">
        <v>0</v>
      </c>
      <c r="G117" s="25">
        <f>SUM(C117:F117)</f>
        <v>0</v>
      </c>
      <c r="H117" s="26" t="s">
        <v>159</v>
      </c>
      <c r="I117" s="88" t="s">
        <v>52</v>
      </c>
    </row>
    <row r="118" spans="1:9" ht="22.5" customHeight="1" x14ac:dyDescent="0.25">
      <c r="A118" s="82"/>
      <c r="B118" s="76" t="s">
        <v>19</v>
      </c>
      <c r="C118" s="100">
        <f>SUM(C117:C117)</f>
        <v>0</v>
      </c>
      <c r="D118" s="100">
        <f>SUM(D117:D117)</f>
        <v>0</v>
      </c>
      <c r="E118" s="100">
        <f>SUM(E117:E117)</f>
        <v>0</v>
      </c>
      <c r="F118" s="100">
        <f>SUM(F117:F117)</f>
        <v>0</v>
      </c>
      <c r="G118" s="71">
        <f>SUM(C118:F118)</f>
        <v>0</v>
      </c>
      <c r="H118" s="77"/>
      <c r="I118"/>
    </row>
    <row r="119" spans="1:9" x14ac:dyDescent="0.25">
      <c r="A119" s="120" t="s">
        <v>160</v>
      </c>
      <c r="B119" s="120"/>
      <c r="C119" s="120"/>
      <c r="D119" s="120"/>
      <c r="E119" s="120"/>
      <c r="F119" s="120"/>
      <c r="G119" s="120"/>
      <c r="H119" s="120"/>
      <c r="I119"/>
    </row>
    <row r="120" spans="1:9" ht="59.25" customHeight="1" x14ac:dyDescent="0.25">
      <c r="A120" s="121">
        <v>49</v>
      </c>
      <c r="B120" s="122" t="s">
        <v>161</v>
      </c>
      <c r="C120" s="25">
        <v>0</v>
      </c>
      <c r="D120" s="25">
        <v>0</v>
      </c>
      <c r="E120" s="25">
        <v>0</v>
      </c>
      <c r="F120" s="27">
        <v>22436.55</v>
      </c>
      <c r="G120" s="25">
        <f>SUM(C120:F120)</f>
        <v>22436.55</v>
      </c>
      <c r="H120" s="26" t="s">
        <v>162</v>
      </c>
      <c r="I120" s="24" t="s">
        <v>121</v>
      </c>
    </row>
    <row r="121" spans="1:9" ht="65.099999999999994" customHeight="1" x14ac:dyDescent="0.25">
      <c r="A121" s="121"/>
      <c r="B121" s="122"/>
      <c r="C121" s="25">
        <v>0</v>
      </c>
      <c r="D121" s="27">
        <v>6141.82</v>
      </c>
      <c r="E121" s="25">
        <v>0</v>
      </c>
      <c r="F121" s="25">
        <v>0</v>
      </c>
      <c r="G121" s="25">
        <f>SUM(C121:F121)</f>
        <v>6141.82</v>
      </c>
      <c r="H121" s="26" t="s">
        <v>163</v>
      </c>
      <c r="I121" s="24" t="s">
        <v>17</v>
      </c>
    </row>
    <row r="122" spans="1:9" ht="20.25" customHeight="1" x14ac:dyDescent="0.25">
      <c r="A122" s="82"/>
      <c r="B122" s="101" t="s">
        <v>19</v>
      </c>
      <c r="C122" s="100">
        <f>SUM(C120:C121)</f>
        <v>0</v>
      </c>
      <c r="D122" s="100">
        <f>SUM(D120:D121)</f>
        <v>6141.82</v>
      </c>
      <c r="E122" s="100">
        <f>SUM(E120:E121)</f>
        <v>0</v>
      </c>
      <c r="F122" s="100">
        <f>SUM(F120:F121)</f>
        <v>22436.55</v>
      </c>
      <c r="G122" s="71">
        <f>SUM(C122:F122)</f>
        <v>28578.37</v>
      </c>
      <c r="H122" s="77"/>
      <c r="I122"/>
    </row>
    <row r="123" spans="1:9" x14ac:dyDescent="0.25">
      <c r="A123" s="120" t="s">
        <v>164</v>
      </c>
      <c r="B123" s="120"/>
      <c r="C123" s="120"/>
      <c r="D123" s="120"/>
      <c r="E123" s="120"/>
      <c r="F123" s="120"/>
      <c r="G123" s="120"/>
      <c r="H123" s="120"/>
      <c r="I123"/>
    </row>
    <row r="124" spans="1:9" ht="27" customHeight="1" x14ac:dyDescent="0.25">
      <c r="A124" s="121">
        <v>50</v>
      </c>
      <c r="B124" s="122" t="s">
        <v>165</v>
      </c>
      <c r="C124" s="25">
        <v>0</v>
      </c>
      <c r="D124" s="27">
        <f>46893.92+912393.87</f>
        <v>959287.79</v>
      </c>
      <c r="E124" s="25">
        <v>0</v>
      </c>
      <c r="F124" s="25">
        <v>0</v>
      </c>
      <c r="G124" s="25">
        <f t="shared" ref="G124:G130" si="5">SUM(C124:F124)</f>
        <v>959287.79</v>
      </c>
      <c r="H124" s="26" t="s">
        <v>166</v>
      </c>
      <c r="I124" s="10" t="s">
        <v>17</v>
      </c>
    </row>
    <row r="125" spans="1:9" ht="27" customHeight="1" x14ac:dyDescent="0.25">
      <c r="A125" s="121"/>
      <c r="B125" s="122"/>
      <c r="C125" s="25">
        <v>0</v>
      </c>
      <c r="D125" s="27">
        <f>261988+2242873.2+9481965+33002432.03</f>
        <v>44989258.230000004</v>
      </c>
      <c r="E125" s="25">
        <v>0</v>
      </c>
      <c r="F125" s="25">
        <v>0</v>
      </c>
      <c r="G125" s="25">
        <f t="shared" si="5"/>
        <v>44989258.230000004</v>
      </c>
      <c r="H125" s="26" t="s">
        <v>167</v>
      </c>
      <c r="I125" s="10"/>
    </row>
    <row r="126" spans="1:9" ht="15" customHeight="1" x14ac:dyDescent="0.25">
      <c r="A126" s="121"/>
      <c r="B126" s="122"/>
      <c r="C126" s="25">
        <v>0</v>
      </c>
      <c r="D126" s="27">
        <f>1125402.61+57400</f>
        <v>1182802.6100000001</v>
      </c>
      <c r="E126" s="25">
        <v>0</v>
      </c>
      <c r="F126" s="25">
        <v>0</v>
      </c>
      <c r="G126" s="25">
        <f t="shared" si="5"/>
        <v>1182802.6100000001</v>
      </c>
      <c r="H126" s="26" t="s">
        <v>168</v>
      </c>
      <c r="I126" s="10"/>
    </row>
    <row r="127" spans="1:9" ht="15" customHeight="1" x14ac:dyDescent="0.25">
      <c r="A127" s="121"/>
      <c r="B127" s="122"/>
      <c r="C127" s="25">
        <v>0</v>
      </c>
      <c r="D127" s="27">
        <f>2272819.3</f>
        <v>2272819.2999999998</v>
      </c>
      <c r="E127" s="25">
        <v>0</v>
      </c>
      <c r="F127" s="25">
        <v>0</v>
      </c>
      <c r="G127" s="25">
        <f t="shared" si="5"/>
        <v>2272819.2999999998</v>
      </c>
      <c r="H127" s="26" t="s">
        <v>169</v>
      </c>
      <c r="I127" s="24" t="s">
        <v>17</v>
      </c>
    </row>
    <row r="128" spans="1:9" ht="15" customHeight="1" x14ac:dyDescent="0.25">
      <c r="A128" s="121"/>
      <c r="B128" s="122"/>
      <c r="C128" s="25">
        <v>0</v>
      </c>
      <c r="D128" s="27">
        <v>338888.54</v>
      </c>
      <c r="E128" s="25">
        <v>0</v>
      </c>
      <c r="F128" s="25">
        <v>0</v>
      </c>
      <c r="G128" s="25">
        <f t="shared" si="5"/>
        <v>338888.54</v>
      </c>
      <c r="H128" s="26" t="s">
        <v>170</v>
      </c>
      <c r="I128" s="10"/>
    </row>
    <row r="129" spans="1:9" ht="15" customHeight="1" x14ac:dyDescent="0.25">
      <c r="A129" s="121"/>
      <c r="B129" s="122"/>
      <c r="C129" s="25">
        <v>0</v>
      </c>
      <c r="D129" s="27">
        <v>65761.13</v>
      </c>
      <c r="E129" s="25">
        <v>0</v>
      </c>
      <c r="F129" s="25">
        <v>0</v>
      </c>
      <c r="G129" s="25">
        <f t="shared" si="5"/>
        <v>65761.13</v>
      </c>
      <c r="H129" s="26" t="s">
        <v>171</v>
      </c>
      <c r="I129" s="10"/>
    </row>
    <row r="130" spans="1:9" s="36" customFormat="1" ht="23.25" customHeight="1" x14ac:dyDescent="0.2">
      <c r="A130" s="82"/>
      <c r="B130" s="76" t="s">
        <v>19</v>
      </c>
      <c r="C130" s="71">
        <f>SUM(C124:C129)</f>
        <v>0</v>
      </c>
      <c r="D130" s="71">
        <f>SUM(D124:D129)</f>
        <v>49808817.600000001</v>
      </c>
      <c r="E130" s="71">
        <f>SUM(E124:E129)</f>
        <v>0</v>
      </c>
      <c r="F130" s="71">
        <f>SUM(F124:F129)</f>
        <v>0</v>
      </c>
      <c r="G130" s="71">
        <f t="shared" si="5"/>
        <v>49808817.600000001</v>
      </c>
      <c r="H130" s="77"/>
      <c r="I130" s="35"/>
    </row>
    <row r="131" spans="1:9" ht="39" customHeight="1" x14ac:dyDescent="0.25">
      <c r="A131" s="125" t="s">
        <v>172</v>
      </c>
      <c r="B131" s="125"/>
      <c r="C131" s="125"/>
      <c r="D131" s="125"/>
      <c r="E131" s="125"/>
      <c r="F131" s="125"/>
      <c r="G131" s="125"/>
      <c r="H131" s="125"/>
      <c r="I131" s="35"/>
    </row>
    <row r="132" spans="1:9" ht="18.75" customHeight="1" x14ac:dyDescent="0.25">
      <c r="A132" s="40">
        <v>51</v>
      </c>
      <c r="B132" s="85" t="s">
        <v>173</v>
      </c>
      <c r="C132" s="27">
        <v>74228527.870000005</v>
      </c>
      <c r="D132" s="103">
        <v>0</v>
      </c>
      <c r="E132" s="25">
        <v>0</v>
      </c>
      <c r="F132" s="25">
        <v>0</v>
      </c>
      <c r="G132" s="25">
        <f t="shared" ref="G132:G151" si="6">SUM(C132:F132)</f>
        <v>74228527.870000005</v>
      </c>
      <c r="H132" s="86" t="s">
        <v>174</v>
      </c>
      <c r="I132" s="35"/>
    </row>
    <row r="133" spans="1:9" ht="30" customHeight="1" x14ac:dyDescent="0.25">
      <c r="A133" s="40">
        <v>52</v>
      </c>
      <c r="B133" s="87" t="s">
        <v>175</v>
      </c>
      <c r="C133" s="25">
        <v>0</v>
      </c>
      <c r="D133" s="104">
        <v>707586.73</v>
      </c>
      <c r="E133" s="25">
        <v>0</v>
      </c>
      <c r="F133" s="25">
        <v>0</v>
      </c>
      <c r="G133" s="25">
        <f t="shared" si="6"/>
        <v>707586.73</v>
      </c>
      <c r="H133" s="86" t="s">
        <v>176</v>
      </c>
      <c r="I133" s="35"/>
    </row>
    <row r="134" spans="1:9" ht="29.25" customHeight="1" x14ac:dyDescent="0.25">
      <c r="A134" s="40">
        <v>53</v>
      </c>
      <c r="B134" s="87" t="s">
        <v>177</v>
      </c>
      <c r="C134" s="87">
        <v>8428100.0199999996</v>
      </c>
      <c r="D134" s="104">
        <v>0</v>
      </c>
      <c r="E134" s="25">
        <v>0</v>
      </c>
      <c r="F134" s="25">
        <v>0</v>
      </c>
      <c r="G134" s="25">
        <f t="shared" si="6"/>
        <v>8428100.0199999996</v>
      </c>
      <c r="H134" s="86" t="s">
        <v>178</v>
      </c>
      <c r="I134" s="35"/>
    </row>
    <row r="135" spans="1:9" ht="23.25" customHeight="1" x14ac:dyDescent="0.25">
      <c r="A135" s="75"/>
      <c r="B135" s="90" t="s">
        <v>19</v>
      </c>
      <c r="C135" s="90">
        <f>SUM(C132:C134)</f>
        <v>82656627.890000001</v>
      </c>
      <c r="D135" s="90">
        <f>SUM(D132:D134)</f>
        <v>707586.73</v>
      </c>
      <c r="E135" s="90">
        <f>SUM(E132:E134)</f>
        <v>0</v>
      </c>
      <c r="F135" s="90">
        <f>SUM(F132:F134)</f>
        <v>0</v>
      </c>
      <c r="G135" s="71">
        <f t="shared" si="6"/>
        <v>83364214.620000005</v>
      </c>
      <c r="H135" s="105"/>
      <c r="I135" s="35"/>
    </row>
    <row r="136" spans="1:9" ht="32.25" customHeight="1" x14ac:dyDescent="0.25">
      <c r="A136" s="40">
        <v>54</v>
      </c>
      <c r="B136" s="87" t="s">
        <v>179</v>
      </c>
      <c r="C136" s="25">
        <v>0</v>
      </c>
      <c r="D136" s="104">
        <v>665661.86</v>
      </c>
      <c r="E136" s="25">
        <v>0</v>
      </c>
      <c r="F136" s="25">
        <v>0</v>
      </c>
      <c r="G136" s="25">
        <f t="shared" si="6"/>
        <v>665661.86</v>
      </c>
      <c r="H136" s="86" t="s">
        <v>180</v>
      </c>
      <c r="I136" s="35"/>
    </row>
    <row r="137" spans="1:9" ht="32.25" customHeight="1" x14ac:dyDescent="0.25">
      <c r="A137" s="40">
        <v>55</v>
      </c>
      <c r="B137" s="87" t="s">
        <v>181</v>
      </c>
      <c r="C137" s="25">
        <v>0</v>
      </c>
      <c r="D137" s="104">
        <v>2159100.4900000002</v>
      </c>
      <c r="E137" s="25">
        <v>0</v>
      </c>
      <c r="F137" s="25">
        <v>0</v>
      </c>
      <c r="G137" s="25">
        <f t="shared" si="6"/>
        <v>2159100.4900000002</v>
      </c>
      <c r="H137" s="86" t="s">
        <v>182</v>
      </c>
      <c r="I137" s="35"/>
    </row>
    <row r="138" spans="1:9" ht="61.15" customHeight="1" x14ac:dyDescent="0.25">
      <c r="A138" s="40">
        <v>56</v>
      </c>
      <c r="B138" s="87" t="s">
        <v>183</v>
      </c>
      <c r="C138" s="25">
        <v>0</v>
      </c>
      <c r="D138" s="104">
        <v>127.45</v>
      </c>
      <c r="E138" s="25">
        <v>0</v>
      </c>
      <c r="F138" s="25">
        <v>0</v>
      </c>
      <c r="G138" s="25">
        <f t="shared" si="6"/>
        <v>127.45</v>
      </c>
      <c r="H138" s="86" t="s">
        <v>184</v>
      </c>
      <c r="I138" s="35"/>
    </row>
    <row r="139" spans="1:9" ht="44.25" customHeight="1" x14ac:dyDescent="0.25">
      <c r="A139" s="40">
        <v>57</v>
      </c>
      <c r="B139" s="87" t="s">
        <v>185</v>
      </c>
      <c r="C139" s="25">
        <v>0</v>
      </c>
      <c r="D139" s="104">
        <v>3968.4</v>
      </c>
      <c r="E139" s="25">
        <v>0</v>
      </c>
      <c r="F139" s="25">
        <v>0</v>
      </c>
      <c r="G139" s="25">
        <f t="shared" si="6"/>
        <v>3968.4</v>
      </c>
      <c r="H139" s="86" t="s">
        <v>186</v>
      </c>
      <c r="I139" s="35"/>
    </row>
    <row r="140" spans="1:9" s="36" customFormat="1" ht="30.75" customHeight="1" x14ac:dyDescent="0.2">
      <c r="A140" s="106"/>
      <c r="B140" s="90" t="s">
        <v>19</v>
      </c>
      <c r="C140" s="107">
        <f>SUM(C136:C139)</f>
        <v>0</v>
      </c>
      <c r="D140" s="108">
        <f>SUM(D136:D139)</f>
        <v>2828858.2</v>
      </c>
      <c r="E140" s="107">
        <f>SUM(E136:E139)</f>
        <v>0</v>
      </c>
      <c r="F140" s="107">
        <f>SUM(F136:F139)</f>
        <v>0</v>
      </c>
      <c r="G140" s="71">
        <f t="shared" si="6"/>
        <v>2828858.2</v>
      </c>
      <c r="H140" s="109"/>
      <c r="I140" s="35"/>
    </row>
    <row r="141" spans="1:9" ht="30.75" customHeight="1" x14ac:dyDescent="0.25">
      <c r="A141" s="40">
        <v>58</v>
      </c>
      <c r="B141" s="87" t="s">
        <v>187</v>
      </c>
      <c r="C141" s="87">
        <v>0</v>
      </c>
      <c r="D141" s="110">
        <v>22948.07</v>
      </c>
      <c r="E141" s="25">
        <v>0</v>
      </c>
      <c r="F141" s="25">
        <v>0</v>
      </c>
      <c r="G141" s="25">
        <f t="shared" si="6"/>
        <v>22948.07</v>
      </c>
      <c r="H141" s="86" t="s">
        <v>188</v>
      </c>
      <c r="I141" s="35"/>
    </row>
    <row r="142" spans="1:9" ht="30.75" customHeight="1" x14ac:dyDescent="0.25">
      <c r="A142" s="40">
        <v>59</v>
      </c>
      <c r="B142" s="87" t="s">
        <v>189</v>
      </c>
      <c r="C142" s="87">
        <v>0</v>
      </c>
      <c r="D142" s="110">
        <v>120507.18</v>
      </c>
      <c r="E142" s="25">
        <v>0</v>
      </c>
      <c r="F142" s="25">
        <v>0</v>
      </c>
      <c r="G142" s="25">
        <f t="shared" si="6"/>
        <v>120507.18</v>
      </c>
      <c r="H142" s="86" t="s">
        <v>190</v>
      </c>
      <c r="I142" s="35"/>
    </row>
    <row r="143" spans="1:9" ht="89.25" customHeight="1" x14ac:dyDescent="0.25">
      <c r="A143" s="40">
        <v>60</v>
      </c>
      <c r="B143" s="87" t="s">
        <v>191</v>
      </c>
      <c r="C143" s="87">
        <v>132720</v>
      </c>
      <c r="D143" s="110">
        <v>0</v>
      </c>
      <c r="E143" s="25">
        <v>0</v>
      </c>
      <c r="F143" s="25">
        <v>0</v>
      </c>
      <c r="G143" s="25">
        <f t="shared" si="6"/>
        <v>132720</v>
      </c>
      <c r="H143" s="86" t="s">
        <v>192</v>
      </c>
      <c r="I143" s="35"/>
    </row>
    <row r="144" spans="1:9" ht="63" customHeight="1" x14ac:dyDescent="0.25">
      <c r="A144" s="40">
        <v>61</v>
      </c>
      <c r="B144" s="87" t="s">
        <v>193</v>
      </c>
      <c r="C144" s="87">
        <v>0</v>
      </c>
      <c r="D144" s="104">
        <v>0</v>
      </c>
      <c r="E144" s="87">
        <v>49272.91</v>
      </c>
      <c r="F144" s="87">
        <v>0</v>
      </c>
      <c r="G144" s="25">
        <f t="shared" si="6"/>
        <v>49272.91</v>
      </c>
      <c r="H144" s="86" t="s">
        <v>194</v>
      </c>
      <c r="I144" s="35"/>
    </row>
    <row r="145" spans="1:9" ht="86.85" customHeight="1" x14ac:dyDescent="0.25">
      <c r="A145" s="40">
        <v>62</v>
      </c>
      <c r="B145" s="87" t="s">
        <v>195</v>
      </c>
      <c r="C145" s="87">
        <v>27790</v>
      </c>
      <c r="D145" s="104">
        <v>0</v>
      </c>
      <c r="E145" s="87">
        <v>0</v>
      </c>
      <c r="F145" s="25">
        <v>0</v>
      </c>
      <c r="G145" s="25">
        <f t="shared" si="6"/>
        <v>27790</v>
      </c>
      <c r="H145" s="86" t="s">
        <v>196</v>
      </c>
      <c r="I145" s="35"/>
    </row>
    <row r="146" spans="1:9" ht="95.25" customHeight="1" x14ac:dyDescent="0.25">
      <c r="A146" s="40">
        <v>63</v>
      </c>
      <c r="B146" s="87" t="s">
        <v>197</v>
      </c>
      <c r="C146" s="87">
        <v>18588.14</v>
      </c>
      <c r="D146" s="104">
        <v>0</v>
      </c>
      <c r="E146" s="25">
        <v>0</v>
      </c>
      <c r="F146" s="25">
        <v>0</v>
      </c>
      <c r="G146" s="25">
        <f t="shared" si="6"/>
        <v>18588.14</v>
      </c>
      <c r="H146" s="86" t="s">
        <v>198</v>
      </c>
      <c r="I146" s="35"/>
    </row>
    <row r="147" spans="1:9" ht="95.25" customHeight="1" x14ac:dyDescent="0.25">
      <c r="A147" s="40">
        <v>64</v>
      </c>
      <c r="B147" s="87" t="s">
        <v>199</v>
      </c>
      <c r="C147" s="87">
        <v>22470</v>
      </c>
      <c r="D147" s="104">
        <v>0</v>
      </c>
      <c r="E147" s="25">
        <v>0</v>
      </c>
      <c r="F147" s="25">
        <v>0</v>
      </c>
      <c r="G147" s="25">
        <f t="shared" si="6"/>
        <v>22470</v>
      </c>
      <c r="H147" s="86" t="s">
        <v>200</v>
      </c>
      <c r="I147" s="35"/>
    </row>
    <row r="148" spans="1:9" ht="22.5" customHeight="1" x14ac:dyDescent="0.25">
      <c r="A148" s="106"/>
      <c r="B148" s="90" t="s">
        <v>19</v>
      </c>
      <c r="C148" s="90">
        <f>SUM(C141:C147)</f>
        <v>201568.14</v>
      </c>
      <c r="D148" s="90">
        <f>SUM(D141:D147)</f>
        <v>143455.25</v>
      </c>
      <c r="E148" s="90">
        <f>SUM(E141:E147)</f>
        <v>49272.91</v>
      </c>
      <c r="F148" s="90">
        <f>SUM(F141:F147)</f>
        <v>0</v>
      </c>
      <c r="G148" s="90">
        <f t="shared" si="6"/>
        <v>394296.30000000005</v>
      </c>
      <c r="H148" s="77"/>
      <c r="I148" s="35"/>
    </row>
    <row r="149" spans="1:9" s="98" customFormat="1" ht="29.25" customHeight="1" x14ac:dyDescent="0.25">
      <c r="A149" s="40">
        <v>65</v>
      </c>
      <c r="B149" s="87" t="s">
        <v>201</v>
      </c>
      <c r="C149" s="25">
        <v>0</v>
      </c>
      <c r="D149" s="25">
        <v>0</v>
      </c>
      <c r="E149" s="87">
        <v>1158.69</v>
      </c>
      <c r="F149" s="25">
        <v>0</v>
      </c>
      <c r="G149" s="25">
        <f t="shared" si="6"/>
        <v>1158.69</v>
      </c>
      <c r="H149" s="86" t="s">
        <v>202</v>
      </c>
      <c r="I149" s="53"/>
    </row>
    <row r="150" spans="1:9" s="98" customFormat="1" ht="63" customHeight="1" x14ac:dyDescent="0.25">
      <c r="A150" s="40">
        <v>66</v>
      </c>
      <c r="B150" s="87" t="s">
        <v>203</v>
      </c>
      <c r="C150" s="25">
        <v>0</v>
      </c>
      <c r="D150" s="25">
        <v>0</v>
      </c>
      <c r="E150" s="87">
        <v>1442.29</v>
      </c>
      <c r="F150" s="25">
        <v>0</v>
      </c>
      <c r="G150" s="25">
        <f t="shared" si="6"/>
        <v>1442.29</v>
      </c>
      <c r="H150" s="86" t="s">
        <v>204</v>
      </c>
      <c r="I150" s="53"/>
    </row>
    <row r="151" spans="1:9" ht="22.5" customHeight="1" x14ac:dyDescent="0.25">
      <c r="A151" s="106"/>
      <c r="B151" s="90" t="s">
        <v>19</v>
      </c>
      <c r="C151" s="90">
        <f>SUM(C149:C150)</f>
        <v>0</v>
      </c>
      <c r="D151" s="90">
        <f>SUM(D149:D150)</f>
        <v>0</v>
      </c>
      <c r="E151" s="90">
        <f>SUM(E149:E150)</f>
        <v>2600.98</v>
      </c>
      <c r="F151" s="90">
        <f>SUM(F149:F150)</f>
        <v>0</v>
      </c>
      <c r="G151" s="90">
        <f t="shared" si="6"/>
        <v>2600.98</v>
      </c>
      <c r="H151" s="77"/>
      <c r="I151" s="53"/>
    </row>
    <row r="152" spans="1:9" s="36" customFormat="1" ht="38.25" customHeight="1" x14ac:dyDescent="0.2">
      <c r="A152" s="102"/>
      <c r="B152" s="126" t="s">
        <v>205</v>
      </c>
      <c r="C152" s="126"/>
      <c r="D152" s="126"/>
      <c r="E152" s="126"/>
      <c r="F152" s="126"/>
      <c r="G152" s="126"/>
      <c r="H152" s="126"/>
      <c r="I152" s="35"/>
    </row>
    <row r="153" spans="1:9" ht="123" customHeight="1" x14ac:dyDescent="0.25">
      <c r="A153" s="40">
        <v>67</v>
      </c>
      <c r="B153" s="87" t="s">
        <v>206</v>
      </c>
      <c r="C153" s="25">
        <v>0</v>
      </c>
      <c r="D153" s="104">
        <v>35786.11</v>
      </c>
      <c r="E153" s="25">
        <v>0</v>
      </c>
      <c r="F153" s="25">
        <v>0</v>
      </c>
      <c r="G153" s="25">
        <f t="shared" ref="G153:G158" si="7">SUM(C153:F153)</f>
        <v>35786.11</v>
      </c>
      <c r="H153" s="86" t="s">
        <v>207</v>
      </c>
      <c r="I153" s="35"/>
    </row>
    <row r="154" spans="1:9" ht="87.75" customHeight="1" x14ac:dyDescent="0.25">
      <c r="A154" s="40">
        <v>68</v>
      </c>
      <c r="B154" s="87" t="s">
        <v>208</v>
      </c>
      <c r="C154" s="25">
        <v>0</v>
      </c>
      <c r="D154" s="104">
        <v>2307</v>
      </c>
      <c r="E154" s="25">
        <v>0</v>
      </c>
      <c r="F154" s="25">
        <v>0</v>
      </c>
      <c r="G154" s="25">
        <f t="shared" si="7"/>
        <v>2307</v>
      </c>
      <c r="H154" s="86" t="s">
        <v>209</v>
      </c>
      <c r="I154" s="35"/>
    </row>
    <row r="155" spans="1:9" ht="72" customHeight="1" x14ac:dyDescent="0.25">
      <c r="A155" s="40">
        <v>69</v>
      </c>
      <c r="B155" s="87" t="s">
        <v>210</v>
      </c>
      <c r="C155" s="25">
        <v>0</v>
      </c>
      <c r="D155" s="25">
        <v>0</v>
      </c>
      <c r="E155" s="25">
        <v>0</v>
      </c>
      <c r="F155" s="25">
        <v>0</v>
      </c>
      <c r="G155" s="25">
        <f t="shared" si="7"/>
        <v>0</v>
      </c>
      <c r="H155" s="86" t="s">
        <v>211</v>
      </c>
      <c r="I155" s="35"/>
    </row>
    <row r="156" spans="1:9" ht="102.75" customHeight="1" x14ac:dyDescent="0.25">
      <c r="A156" s="40">
        <v>70</v>
      </c>
      <c r="B156" s="87" t="s">
        <v>212</v>
      </c>
      <c r="C156" s="25">
        <v>0</v>
      </c>
      <c r="D156" s="104">
        <v>486361.44</v>
      </c>
      <c r="E156" s="25">
        <v>0</v>
      </c>
      <c r="F156" s="25">
        <v>0</v>
      </c>
      <c r="G156" s="25">
        <f t="shared" si="7"/>
        <v>486361.44</v>
      </c>
      <c r="H156" s="86" t="s">
        <v>213</v>
      </c>
      <c r="I156" s="35"/>
    </row>
    <row r="157" spans="1:9" ht="77.25" customHeight="1" x14ac:dyDescent="0.25">
      <c r="A157" s="40">
        <v>71</v>
      </c>
      <c r="B157" s="87" t="s">
        <v>214</v>
      </c>
      <c r="C157" s="25">
        <v>0</v>
      </c>
      <c r="D157" s="25">
        <v>0</v>
      </c>
      <c r="E157" s="25">
        <v>0</v>
      </c>
      <c r="F157" s="25">
        <v>0</v>
      </c>
      <c r="G157" s="25">
        <f t="shared" si="7"/>
        <v>0</v>
      </c>
      <c r="H157" s="86" t="s">
        <v>215</v>
      </c>
      <c r="I157" s="35"/>
    </row>
    <row r="158" spans="1:9" ht="24" customHeight="1" x14ac:dyDescent="0.25">
      <c r="A158" s="81"/>
      <c r="B158" s="90" t="s">
        <v>19</v>
      </c>
      <c r="C158" s="90">
        <f>SUM(C153:C157)</f>
        <v>0</v>
      </c>
      <c r="D158" s="90">
        <f>SUM(D153:D157)</f>
        <v>524454.55000000005</v>
      </c>
      <c r="E158" s="90">
        <f>SUM(E153:E157)</f>
        <v>0</v>
      </c>
      <c r="F158" s="90">
        <f>SUM(F153:F157)</f>
        <v>0</v>
      </c>
      <c r="G158" s="90">
        <f t="shared" si="7"/>
        <v>524454.55000000005</v>
      </c>
      <c r="H158" s="77"/>
      <c r="I158" s="35"/>
    </row>
    <row r="159" spans="1:9" s="36" customFormat="1" ht="12.75" customHeight="1" x14ac:dyDescent="0.2">
      <c r="A159" s="127"/>
      <c r="B159" s="127"/>
      <c r="C159" s="127"/>
      <c r="D159" s="127"/>
      <c r="E159" s="127"/>
      <c r="F159" s="127"/>
      <c r="G159" s="127"/>
      <c r="H159" s="127"/>
      <c r="I159" s="35"/>
    </row>
    <row r="160" spans="1:9" ht="60.75" customHeight="1" x14ac:dyDescent="0.25">
      <c r="A160" s="56">
        <v>72</v>
      </c>
      <c r="B160" s="65" t="s">
        <v>216</v>
      </c>
      <c r="C160" s="28">
        <v>0</v>
      </c>
      <c r="D160" s="111">
        <v>-3429.11</v>
      </c>
      <c r="E160" s="28">
        <v>0</v>
      </c>
      <c r="F160" s="28">
        <v>0</v>
      </c>
      <c r="G160" s="112">
        <f>SUM(D160:F160)</f>
        <v>-3429.11</v>
      </c>
      <c r="H160" s="30" t="s">
        <v>217</v>
      </c>
      <c r="I160" s="35"/>
    </row>
    <row r="161" spans="1:8" ht="43.5" customHeight="1" x14ac:dyDescent="0.25">
      <c r="A161" s="128" t="s">
        <v>7</v>
      </c>
      <c r="B161" s="128"/>
      <c r="C161" s="113">
        <f>SUM(C10+C17+C25+C38+C42+C45+C51+C53+C57+C60+C63+C76+C83+C87+C92+C101+C104+C113+C116+C118+C122+C130+C135+C140+C148+C151+C158+C32)</f>
        <v>83422372.680000007</v>
      </c>
      <c r="D161" s="113">
        <f>SUM(D10+D17+D25+D38+D42+D45+D51+D53+D57+D60+D63+D76+D83+D87+D92+D101+D104+D113+D116+D118+D122+D130+D135+D140+D148+D151+D158+D32+D160)</f>
        <v>143040215.78999999</v>
      </c>
      <c r="E161" s="113">
        <f>SUM(E10+E17+E25+E38+E42+E45+E51+E53+E57+E60+E63+E76+E83+E87+E92+E101+E104+E113+E116+E118+E122+E130+E135+E140+E148+E151+E158+E32)</f>
        <v>7590886.0100000007</v>
      </c>
      <c r="F161" s="113">
        <f>SUM(F10+F17+F25+F38+F42+F45+F51+F53+F57+F60+F63+F76+F83+F87+F92+F101+F104+F113+F116+F118+F122+F130+F135+F140+F148+F151+F158+F32)</f>
        <v>35632215</v>
      </c>
      <c r="G161" s="113">
        <f>F161+E161+D161+C161</f>
        <v>269685689.48000002</v>
      </c>
      <c r="H161" s="114"/>
    </row>
    <row r="162" spans="1:8" ht="48" customHeight="1" x14ac:dyDescent="0.25">
      <c r="A162" s="129" t="s">
        <v>218</v>
      </c>
      <c r="B162" s="129"/>
      <c r="C162" s="129"/>
      <c r="D162" s="129"/>
      <c r="E162" s="129"/>
      <c r="F162" s="129"/>
      <c r="G162" s="115">
        <f>G161</f>
        <v>269685689.48000002</v>
      </c>
      <c r="H162" s="116"/>
    </row>
  </sheetData>
  <mergeCells count="62">
    <mergeCell ref="A131:H131"/>
    <mergeCell ref="B152:H152"/>
    <mergeCell ref="A159:H159"/>
    <mergeCell ref="A161:B161"/>
    <mergeCell ref="A162:F162"/>
    <mergeCell ref="A123:H123"/>
    <mergeCell ref="A124:A129"/>
    <mergeCell ref="B124:B129"/>
    <mergeCell ref="I124:I126"/>
    <mergeCell ref="I128:I129"/>
    <mergeCell ref="A102:H102"/>
    <mergeCell ref="I105:I112"/>
    <mergeCell ref="A114:H114"/>
    <mergeCell ref="A119:H119"/>
    <mergeCell ref="A120:A121"/>
    <mergeCell ref="B120:B121"/>
    <mergeCell ref="I89:I90"/>
    <mergeCell ref="A93:H93"/>
    <mergeCell ref="A94:A100"/>
    <mergeCell ref="B94:B100"/>
    <mergeCell ref="I95:I98"/>
    <mergeCell ref="I99:I100"/>
    <mergeCell ref="I78:I79"/>
    <mergeCell ref="A80:A82"/>
    <mergeCell ref="B80:B82"/>
    <mergeCell ref="I80:I82"/>
    <mergeCell ref="A84:A86"/>
    <mergeCell ref="B84:B86"/>
    <mergeCell ref="I84:I86"/>
    <mergeCell ref="I55:I56"/>
    <mergeCell ref="A58:H58"/>
    <mergeCell ref="A61:H61"/>
    <mergeCell ref="A64:H64"/>
    <mergeCell ref="A65:A75"/>
    <mergeCell ref="B65:B75"/>
    <mergeCell ref="I67:I74"/>
    <mergeCell ref="A46:H46"/>
    <mergeCell ref="A47:H47"/>
    <mergeCell ref="A48:H48"/>
    <mergeCell ref="I49:I50"/>
    <mergeCell ref="A54:H54"/>
    <mergeCell ref="A39:H39"/>
    <mergeCell ref="A40:A41"/>
    <mergeCell ref="B40:B41"/>
    <mergeCell ref="I40:I41"/>
    <mergeCell ref="A43:H43"/>
    <mergeCell ref="A29:A31"/>
    <mergeCell ref="B29:B31"/>
    <mergeCell ref="I29:I31"/>
    <mergeCell ref="A36:A37"/>
    <mergeCell ref="B36:B37"/>
    <mergeCell ref="I11:I13"/>
    <mergeCell ref="I14:I16"/>
    <mergeCell ref="A18:H18"/>
    <mergeCell ref="I19:I28"/>
    <mergeCell ref="A22:A24"/>
    <mergeCell ref="B22:B24"/>
    <mergeCell ref="A1:H1"/>
    <mergeCell ref="A3:H3"/>
    <mergeCell ref="A4:A9"/>
    <mergeCell ref="B4:B9"/>
    <mergeCell ref="I4:I7"/>
  </mergeCells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  <rowBreaks count="9" manualBreakCount="9">
    <brk id="17" max="16383" man="1"/>
    <brk id="33" max="16383" man="1"/>
    <brk id="47" max="16383" man="1"/>
    <brk id="63" max="16383" man="1"/>
    <brk id="83" max="16383" man="1"/>
    <brk id="90" max="16383" man="1"/>
    <brk id="101" max="16383" man="1"/>
    <brk id="118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Nasza tabelka</vt:lpstr>
      <vt:lpstr>'Nasza tabelka'!_Toc5717819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Miegoń</dc:creator>
  <cp:lastModifiedBy>Arkadiusz Kowalski</cp:lastModifiedBy>
  <cp:revision>9</cp:revision>
  <cp:lastPrinted>2022-04-08T07:46:45Z</cp:lastPrinted>
  <dcterms:created xsi:type="dcterms:W3CDTF">2020-01-16T12:54:54Z</dcterms:created>
  <dcterms:modified xsi:type="dcterms:W3CDTF">2023-05-15T07:04:21Z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